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8340" yWindow="1470" windowWidth="16425" windowHeight="1221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  <sheet name="Elektroinstalace" sheetId="13" r:id="rId5"/>
  </sheets>
  <externalReferences>
    <externalReference r:id="rId6"/>
  </externalReferences>
  <definedNames>
    <definedName name="CelkemDPHVypocet" localSheetId="1">Stavba!$H$33</definedName>
    <definedName name="CenaCelkem">Stavba!$G$22</definedName>
    <definedName name="CenaCelkemBezDPH">Stavba!$G$21</definedName>
    <definedName name="CenaCelkemVypocet" localSheetId="1">Stavba!$I$33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Stavba!$G$17</definedName>
    <definedName name="DPHZakl">Stavba!$G$19</definedName>
    <definedName name="dpsc" localSheetId="1">Stavba!$C$13</definedName>
    <definedName name="IČO" localSheetId="1">Stavba!$I$11</definedName>
    <definedName name="Mena">Stavba!$J$22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Stavba!$B$31</definedName>
    <definedName name="_xlnm.Print_Area" localSheetId="3">'Rozpočet Pol'!$A$1:$U$159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Stavba!$E$16</definedName>
    <definedName name="SazbaDPH1">'[1]Krycí list'!$C$30</definedName>
    <definedName name="SazbaDPH2" localSheetId="1">Stavba!$E$18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Stavba!$B$1:$J$29</definedName>
    <definedName name="ZakladDPHSni">Stavba!$G$16</definedName>
    <definedName name="ZakladDPHSniVypocet" localSheetId="1">Stavba!$F$33</definedName>
    <definedName name="ZakladDPHZakl">Stavba!$G$18</definedName>
    <definedName name="ZakladDPHZaklVypocet" localSheetId="1">Stavba!$G$33</definedName>
    <definedName name="Zaokrouhleni">Stavba!$G$20</definedName>
    <definedName name="Zhotovitel">Stavba!$D$11:$G$11</definedName>
  </definedNames>
  <calcPr calcId="12451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" i="13"/>
  <c r="I59" i="1"/>
  <c r="I58"/>
  <c r="I57"/>
  <c r="I56"/>
  <c r="I54"/>
  <c r="I53"/>
  <c r="I46"/>
  <c r="I42"/>
  <c r="I40"/>
  <c r="G175" i="12"/>
  <c r="G174"/>
  <c r="G176"/>
  <c r="G173"/>
  <c r="G170"/>
  <c r="G171"/>
  <c r="G169"/>
  <c r="G161"/>
  <c r="G159" s="1"/>
  <c r="I60" i="1" s="1"/>
  <c r="G162" i="12"/>
  <c r="G163"/>
  <c r="G164"/>
  <c r="G165"/>
  <c r="G166"/>
  <c r="G167"/>
  <c r="G160"/>
  <c r="G145"/>
  <c r="M145" s="1"/>
  <c r="G146"/>
  <c r="G147"/>
  <c r="M147" s="1"/>
  <c r="G144"/>
  <c r="G136"/>
  <c r="G137"/>
  <c r="G138"/>
  <c r="G139"/>
  <c r="G140"/>
  <c r="G141"/>
  <c r="G142"/>
  <c r="G135"/>
  <c r="G133"/>
  <c r="G132"/>
  <c r="G129"/>
  <c r="G130"/>
  <c r="G128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M122" s="1"/>
  <c r="G123"/>
  <c r="G124"/>
  <c r="G125"/>
  <c r="G126"/>
  <c r="G104"/>
  <c r="G90"/>
  <c r="G91"/>
  <c r="G92"/>
  <c r="G93"/>
  <c r="M93" s="1"/>
  <c r="G94"/>
  <c r="M94" s="1"/>
  <c r="G95"/>
  <c r="G96"/>
  <c r="G97"/>
  <c r="G98"/>
  <c r="G99"/>
  <c r="G100"/>
  <c r="G101"/>
  <c r="G102"/>
  <c r="G89"/>
  <c r="G77"/>
  <c r="G78"/>
  <c r="G79"/>
  <c r="G80"/>
  <c r="G81"/>
  <c r="G82"/>
  <c r="G83"/>
  <c r="G84"/>
  <c r="G85"/>
  <c r="G86"/>
  <c r="G87"/>
  <c r="G76"/>
  <c r="G72"/>
  <c r="G73"/>
  <c r="G74"/>
  <c r="G71"/>
  <c r="G67"/>
  <c r="G68"/>
  <c r="G69"/>
  <c r="G66"/>
  <c r="G43"/>
  <c r="G44"/>
  <c r="G45"/>
  <c r="G46"/>
  <c r="G47"/>
  <c r="G48"/>
  <c r="G49"/>
  <c r="G50"/>
  <c r="G51"/>
  <c r="G52"/>
  <c r="G53"/>
  <c r="G54"/>
  <c r="G55"/>
  <c r="M55" s="1"/>
  <c r="G56"/>
  <c r="M56" s="1"/>
  <c r="G57"/>
  <c r="M57" s="1"/>
  <c r="G58"/>
  <c r="G59"/>
  <c r="M59" s="1"/>
  <c r="G60"/>
  <c r="G61"/>
  <c r="G62"/>
  <c r="G63"/>
  <c r="G64"/>
  <c r="G42"/>
  <c r="G36"/>
  <c r="G37"/>
  <c r="G38"/>
  <c r="G39"/>
  <c r="G40"/>
  <c r="G35"/>
  <c r="G33"/>
  <c r="G32" s="1"/>
  <c r="G30"/>
  <c r="G31"/>
  <c r="G29"/>
  <c r="G24"/>
  <c r="G25"/>
  <c r="G23"/>
  <c r="G21"/>
  <c r="G20" s="1"/>
  <c r="G15"/>
  <c r="G16"/>
  <c r="G17"/>
  <c r="G18"/>
  <c r="G19"/>
  <c r="G14"/>
  <c r="G10"/>
  <c r="G11"/>
  <c r="G12"/>
  <c r="G9"/>
  <c r="Q147"/>
  <c r="O147"/>
  <c r="K147"/>
  <c r="I147"/>
  <c r="Q145"/>
  <c r="O145"/>
  <c r="K145"/>
  <c r="I145"/>
  <c r="Q141"/>
  <c r="O141"/>
  <c r="M141"/>
  <c r="K141"/>
  <c r="I141"/>
  <c r="Q122"/>
  <c r="O122"/>
  <c r="K122"/>
  <c r="I122"/>
  <c r="Q121"/>
  <c r="O121"/>
  <c r="M121"/>
  <c r="K121"/>
  <c r="I121"/>
  <c r="Q93"/>
  <c r="O93"/>
  <c r="K93"/>
  <c r="I93"/>
  <c r="Q95"/>
  <c r="O95"/>
  <c r="M95"/>
  <c r="K95"/>
  <c r="I95"/>
  <c r="Q94"/>
  <c r="O94"/>
  <c r="K94"/>
  <c r="I94"/>
  <c r="Q83"/>
  <c r="O83"/>
  <c r="M83"/>
  <c r="K83"/>
  <c r="I83"/>
  <c r="Q51"/>
  <c r="O51"/>
  <c r="M51"/>
  <c r="K51"/>
  <c r="I51"/>
  <c r="Q59"/>
  <c r="O59"/>
  <c r="K59"/>
  <c r="I59"/>
  <c r="Q58"/>
  <c r="O58"/>
  <c r="M58"/>
  <c r="K58"/>
  <c r="I58"/>
  <c r="Q57"/>
  <c r="O57"/>
  <c r="K57"/>
  <c r="I57"/>
  <c r="Q56"/>
  <c r="O56"/>
  <c r="K56"/>
  <c r="I56"/>
  <c r="Q55"/>
  <c r="O55"/>
  <c r="K55"/>
  <c r="I55"/>
  <c r="Q54"/>
  <c r="O54"/>
  <c r="M54"/>
  <c r="K54"/>
  <c r="I54"/>
  <c r="Q53"/>
  <c r="O53"/>
  <c r="M53"/>
  <c r="K53"/>
  <c r="I53"/>
  <c r="Q52"/>
  <c r="O52"/>
  <c r="M52"/>
  <c r="K52"/>
  <c r="I52"/>
  <c r="Q40"/>
  <c r="O40"/>
  <c r="M40"/>
  <c r="K40"/>
  <c r="I40"/>
  <c r="G172" l="1"/>
  <c r="I62" i="1" s="1"/>
  <c r="G168" i="12"/>
  <c r="I61" i="1" s="1"/>
  <c r="G143" i="12"/>
  <c r="G134"/>
  <c r="G131"/>
  <c r="G127"/>
  <c r="G88"/>
  <c r="I52" i="1" s="1"/>
  <c r="G75" i="12"/>
  <c r="I51" i="1" s="1"/>
  <c r="G65" i="12"/>
  <c r="I49" i="1" s="1"/>
  <c r="G41" i="12"/>
  <c r="I48" i="1" s="1"/>
  <c r="G34" i="12"/>
  <c r="I47" i="1" s="1"/>
  <c r="G28" i="12"/>
  <c r="I45" i="1" s="1"/>
  <c r="G22" i="12"/>
  <c r="I43" i="1" s="1"/>
  <c r="G13" i="12"/>
  <c r="I41" i="1" s="1"/>
  <c r="G8" i="12"/>
  <c r="J39" i="13"/>
  <c r="I39"/>
  <c r="G39"/>
  <c r="I38"/>
  <c r="G38"/>
  <c r="I37"/>
  <c r="J37" s="1"/>
  <c r="G37"/>
  <c r="I36"/>
  <c r="J36" s="1"/>
  <c r="G36"/>
  <c r="J35"/>
  <c r="I35"/>
  <c r="I34" s="1"/>
  <c r="G35"/>
  <c r="G34"/>
  <c r="J32"/>
  <c r="I32"/>
  <c r="G32"/>
  <c r="I30"/>
  <c r="G30"/>
  <c r="I29"/>
  <c r="J29" s="1"/>
  <c r="G29"/>
  <c r="I28"/>
  <c r="G28"/>
  <c r="J27"/>
  <c r="I27"/>
  <c r="G27"/>
  <c r="I22"/>
  <c r="G22"/>
  <c r="I21"/>
  <c r="G21"/>
  <c r="J21" s="1"/>
  <c r="J20"/>
  <c r="I20"/>
  <c r="G20"/>
  <c r="J19"/>
  <c r="I19"/>
  <c r="G19"/>
  <c r="J18"/>
  <c r="I18"/>
  <c r="G18"/>
  <c r="I17"/>
  <c r="G17"/>
  <c r="J17" s="1"/>
  <c r="J16"/>
  <c r="I16"/>
  <c r="G16"/>
  <c r="I15"/>
  <c r="J15" s="1"/>
  <c r="G15"/>
  <c r="I14"/>
  <c r="J14" s="1"/>
  <c r="G14"/>
  <c r="I13"/>
  <c r="G13"/>
  <c r="I12"/>
  <c r="J12" s="1"/>
  <c r="G12"/>
  <c r="J11"/>
  <c r="I11"/>
  <c r="G11"/>
  <c r="I10"/>
  <c r="J10" s="1"/>
  <c r="G10"/>
  <c r="I9"/>
  <c r="G9"/>
  <c r="I8"/>
  <c r="J8" s="1"/>
  <c r="G8"/>
  <c r="J7"/>
  <c r="I7"/>
  <c r="G7"/>
  <c r="J6"/>
  <c r="G6"/>
  <c r="G4" s="1"/>
  <c r="J38" l="1"/>
  <c r="J34"/>
  <c r="C52" s="1"/>
  <c r="J28"/>
  <c r="I24"/>
  <c r="J30"/>
  <c r="G24"/>
  <c r="I4"/>
  <c r="C48" s="1"/>
  <c r="J9"/>
  <c r="J13"/>
  <c r="J22"/>
  <c r="C47"/>
  <c r="M161" i="12"/>
  <c r="M162"/>
  <c r="M163"/>
  <c r="M164"/>
  <c r="M165"/>
  <c r="M166"/>
  <c r="Q167"/>
  <c r="O167"/>
  <c r="K167"/>
  <c r="I167"/>
  <c r="M167"/>
  <c r="G158"/>
  <c r="M158" s="1"/>
  <c r="G150"/>
  <c r="M150" s="1"/>
  <c r="G151"/>
  <c r="M151" s="1"/>
  <c r="G152"/>
  <c r="M152" s="1"/>
  <c r="G153"/>
  <c r="M153" s="1"/>
  <c r="G154"/>
  <c r="M154" s="1"/>
  <c r="G155"/>
  <c r="M155" s="1"/>
  <c r="G156"/>
  <c r="G157"/>
  <c r="M157" s="1"/>
  <c r="G149"/>
  <c r="G103"/>
  <c r="M102"/>
  <c r="M98"/>
  <c r="M87"/>
  <c r="M85"/>
  <c r="G27"/>
  <c r="G26" s="1"/>
  <c r="I44" i="1" s="1"/>
  <c r="I9" i="12"/>
  <c r="K9"/>
  <c r="M9"/>
  <c r="O9"/>
  <c r="Q9"/>
  <c r="U9"/>
  <c r="I10"/>
  <c r="K10"/>
  <c r="M10"/>
  <c r="O10"/>
  <c r="Q10"/>
  <c r="U10"/>
  <c r="I11"/>
  <c r="K11"/>
  <c r="M11"/>
  <c r="O11"/>
  <c r="Q11"/>
  <c r="U11"/>
  <c r="I12"/>
  <c r="K12"/>
  <c r="M12"/>
  <c r="O12"/>
  <c r="Q12"/>
  <c r="U12"/>
  <c r="I14"/>
  <c r="K14"/>
  <c r="M14"/>
  <c r="O14"/>
  <c r="Q14"/>
  <c r="U14"/>
  <c r="I15"/>
  <c r="K15"/>
  <c r="M15"/>
  <c r="O15"/>
  <c r="Q15"/>
  <c r="U15"/>
  <c r="I16"/>
  <c r="K16"/>
  <c r="M16"/>
  <c r="O16"/>
  <c r="Q16"/>
  <c r="U16"/>
  <c r="I17"/>
  <c r="K17"/>
  <c r="M17"/>
  <c r="O17"/>
  <c r="Q17"/>
  <c r="U17"/>
  <c r="I18"/>
  <c r="K18"/>
  <c r="M18"/>
  <c r="O18"/>
  <c r="Q18"/>
  <c r="U18"/>
  <c r="I19"/>
  <c r="K19"/>
  <c r="M19"/>
  <c r="O19"/>
  <c r="Q19"/>
  <c r="U19"/>
  <c r="U20"/>
  <c r="I21"/>
  <c r="I20" s="1"/>
  <c r="K21"/>
  <c r="K20" s="1"/>
  <c r="M21"/>
  <c r="M20" s="1"/>
  <c r="O21"/>
  <c r="O20" s="1"/>
  <c r="Q21"/>
  <c r="Q20" s="1"/>
  <c r="U21"/>
  <c r="K23"/>
  <c r="M23"/>
  <c r="O23"/>
  <c r="Q23"/>
  <c r="U23"/>
  <c r="I22"/>
  <c r="K24"/>
  <c r="M24"/>
  <c r="O24"/>
  <c r="Q24"/>
  <c r="U24"/>
  <c r="K25"/>
  <c r="O25"/>
  <c r="Q25"/>
  <c r="U25"/>
  <c r="I27"/>
  <c r="I26" s="1"/>
  <c r="K27"/>
  <c r="K26" s="1"/>
  <c r="O27"/>
  <c r="O26" s="1"/>
  <c r="Q27"/>
  <c r="Q26" s="1"/>
  <c r="U27"/>
  <c r="U26" s="1"/>
  <c r="I29"/>
  <c r="K29"/>
  <c r="M29"/>
  <c r="O29"/>
  <c r="Q29"/>
  <c r="U29"/>
  <c r="I30"/>
  <c r="K30"/>
  <c r="K28" s="1"/>
  <c r="M30"/>
  <c r="O30"/>
  <c r="Q30"/>
  <c r="U30"/>
  <c r="I31"/>
  <c r="K31"/>
  <c r="M31"/>
  <c r="O31"/>
  <c r="Q31"/>
  <c r="U31"/>
  <c r="I33"/>
  <c r="I32" s="1"/>
  <c r="K33"/>
  <c r="K32" s="1"/>
  <c r="M33"/>
  <c r="M32" s="1"/>
  <c r="O33"/>
  <c r="O32" s="1"/>
  <c r="Q33"/>
  <c r="Q32" s="1"/>
  <c r="U33"/>
  <c r="U32" s="1"/>
  <c r="I35"/>
  <c r="K35"/>
  <c r="M35"/>
  <c r="O35"/>
  <c r="Q35"/>
  <c r="U35"/>
  <c r="I36"/>
  <c r="K36"/>
  <c r="M36"/>
  <c r="O36"/>
  <c r="Q36"/>
  <c r="U36"/>
  <c r="I37"/>
  <c r="K37"/>
  <c r="M37"/>
  <c r="O37"/>
  <c r="Q37"/>
  <c r="U37"/>
  <c r="I38"/>
  <c r="K38"/>
  <c r="M38"/>
  <c r="O38"/>
  <c r="Q38"/>
  <c r="U38"/>
  <c r="I39"/>
  <c r="K39"/>
  <c r="M39"/>
  <c r="O39"/>
  <c r="Q39"/>
  <c r="U39"/>
  <c r="I42"/>
  <c r="K42"/>
  <c r="M42"/>
  <c r="O42"/>
  <c r="Q42"/>
  <c r="U42"/>
  <c r="I43"/>
  <c r="K43"/>
  <c r="M43"/>
  <c r="O43"/>
  <c r="Q43"/>
  <c r="U43"/>
  <c r="I44"/>
  <c r="K44"/>
  <c r="M44"/>
  <c r="O44"/>
  <c r="Q44"/>
  <c r="U44"/>
  <c r="I45"/>
  <c r="K45"/>
  <c r="M45"/>
  <c r="O45"/>
  <c r="Q45"/>
  <c r="U45"/>
  <c r="I46"/>
  <c r="K46"/>
  <c r="M46"/>
  <c r="O46"/>
  <c r="Q46"/>
  <c r="U46"/>
  <c r="I47"/>
  <c r="K47"/>
  <c r="M47"/>
  <c r="O47"/>
  <c r="Q47"/>
  <c r="U47"/>
  <c r="I48"/>
  <c r="K48"/>
  <c r="M48"/>
  <c r="O48"/>
  <c r="Q48"/>
  <c r="U48"/>
  <c r="I49"/>
  <c r="K49"/>
  <c r="M49"/>
  <c r="O49"/>
  <c r="Q49"/>
  <c r="U49"/>
  <c r="I50"/>
  <c r="K50"/>
  <c r="M50"/>
  <c r="O50"/>
  <c r="Q50"/>
  <c r="U50"/>
  <c r="U51"/>
  <c r="U52"/>
  <c r="U53"/>
  <c r="U54"/>
  <c r="I60"/>
  <c r="K60"/>
  <c r="M60"/>
  <c r="O60"/>
  <c r="Q60"/>
  <c r="U55"/>
  <c r="I61"/>
  <c r="K61"/>
  <c r="M61"/>
  <c r="O61"/>
  <c r="Q61"/>
  <c r="U56"/>
  <c r="I62"/>
  <c r="K62"/>
  <c r="M62"/>
  <c r="O62"/>
  <c r="Q62"/>
  <c r="U57"/>
  <c r="I63"/>
  <c r="K63"/>
  <c r="M63"/>
  <c r="O63"/>
  <c r="Q63"/>
  <c r="I64"/>
  <c r="K64"/>
  <c r="M64"/>
  <c r="O64"/>
  <c r="Q64"/>
  <c r="I66"/>
  <c r="K66"/>
  <c r="M66"/>
  <c r="O66"/>
  <c r="Q66"/>
  <c r="I67"/>
  <c r="K67"/>
  <c r="M67"/>
  <c r="O67"/>
  <c r="Q67"/>
  <c r="I68"/>
  <c r="K68"/>
  <c r="M68"/>
  <c r="O68"/>
  <c r="Q68"/>
  <c r="U58"/>
  <c r="I69"/>
  <c r="K69"/>
  <c r="M69"/>
  <c r="O69"/>
  <c r="Q69"/>
  <c r="U59"/>
  <c r="I71"/>
  <c r="K71"/>
  <c r="M71"/>
  <c r="O71"/>
  <c r="Q71"/>
  <c r="U61"/>
  <c r="I72"/>
  <c r="K72"/>
  <c r="M72"/>
  <c r="O72"/>
  <c r="Q72"/>
  <c r="U62"/>
  <c r="I73"/>
  <c r="K73"/>
  <c r="O73"/>
  <c r="Q73"/>
  <c r="U63"/>
  <c r="I74"/>
  <c r="K74"/>
  <c r="M74"/>
  <c r="O74"/>
  <c r="Q74"/>
  <c r="U64"/>
  <c r="I76"/>
  <c r="K76"/>
  <c r="M76"/>
  <c r="O76"/>
  <c r="Q76"/>
  <c r="U66"/>
  <c r="I77"/>
  <c r="K77"/>
  <c r="M77"/>
  <c r="O77"/>
  <c r="Q77"/>
  <c r="U67"/>
  <c r="I78"/>
  <c r="K78"/>
  <c r="M78"/>
  <c r="O78"/>
  <c r="Q78"/>
  <c r="U68"/>
  <c r="I79"/>
  <c r="K79"/>
  <c r="M79"/>
  <c r="O79"/>
  <c r="Q79"/>
  <c r="U69"/>
  <c r="I80"/>
  <c r="K80"/>
  <c r="M80"/>
  <c r="O80"/>
  <c r="Q80"/>
  <c r="U70"/>
  <c r="I81"/>
  <c r="K81"/>
  <c r="M81"/>
  <c r="O81"/>
  <c r="Q81"/>
  <c r="U71"/>
  <c r="I82"/>
  <c r="K82"/>
  <c r="M82"/>
  <c r="O82"/>
  <c r="Q82"/>
  <c r="U72"/>
  <c r="I84"/>
  <c r="K84"/>
  <c r="O84"/>
  <c r="Q84"/>
  <c r="U73"/>
  <c r="I85"/>
  <c r="K85"/>
  <c r="O85"/>
  <c r="Q85"/>
  <c r="U74"/>
  <c r="I86"/>
  <c r="K86"/>
  <c r="M86"/>
  <c r="O86"/>
  <c r="Q86"/>
  <c r="U75"/>
  <c r="I87"/>
  <c r="K87"/>
  <c r="O87"/>
  <c r="Q87"/>
  <c r="U76"/>
  <c r="I89"/>
  <c r="K89"/>
  <c r="M89"/>
  <c r="O89"/>
  <c r="Q89"/>
  <c r="U78"/>
  <c r="I90"/>
  <c r="K90"/>
  <c r="M90"/>
  <c r="O90"/>
  <c r="Q90"/>
  <c r="U79"/>
  <c r="I91"/>
  <c r="K91"/>
  <c r="M91"/>
  <c r="O91"/>
  <c r="Q91"/>
  <c r="U80"/>
  <c r="I92"/>
  <c r="K92"/>
  <c r="M92"/>
  <c r="O92"/>
  <c r="Q92"/>
  <c r="U81"/>
  <c r="U82"/>
  <c r="I96"/>
  <c r="K96"/>
  <c r="M96"/>
  <c r="O96"/>
  <c r="Q96"/>
  <c r="U83"/>
  <c r="I97"/>
  <c r="K97"/>
  <c r="O97"/>
  <c r="Q97"/>
  <c r="U84"/>
  <c r="I98"/>
  <c r="K98"/>
  <c r="O98"/>
  <c r="Q98"/>
  <c r="U85"/>
  <c r="I99"/>
  <c r="K99"/>
  <c r="M99"/>
  <c r="O99"/>
  <c r="Q99"/>
  <c r="U86"/>
  <c r="I100"/>
  <c r="K100"/>
  <c r="M100"/>
  <c r="O100"/>
  <c r="Q100"/>
  <c r="U87"/>
  <c r="I101"/>
  <c r="K101"/>
  <c r="M101"/>
  <c r="O101"/>
  <c r="Q101"/>
  <c r="U88"/>
  <c r="I102"/>
  <c r="K102"/>
  <c r="O102"/>
  <c r="Q102"/>
  <c r="U89"/>
  <c r="I104"/>
  <c r="K104"/>
  <c r="M104"/>
  <c r="O104"/>
  <c r="Q104"/>
  <c r="U91"/>
  <c r="I105"/>
  <c r="K105"/>
  <c r="M105"/>
  <c r="O105"/>
  <c r="Q105"/>
  <c r="U92"/>
  <c r="I106"/>
  <c r="K106"/>
  <c r="M106"/>
  <c r="O106"/>
  <c r="Q106"/>
  <c r="U93"/>
  <c r="I107"/>
  <c r="K107"/>
  <c r="M107"/>
  <c r="O107"/>
  <c r="Q107"/>
  <c r="U94"/>
  <c r="I108"/>
  <c r="K108"/>
  <c r="M108"/>
  <c r="O108"/>
  <c r="Q108"/>
  <c r="U95"/>
  <c r="I109"/>
  <c r="K109"/>
  <c r="M109"/>
  <c r="O109"/>
  <c r="Q109"/>
  <c r="U96"/>
  <c r="I110"/>
  <c r="K110"/>
  <c r="M110"/>
  <c r="O110"/>
  <c r="Q110"/>
  <c r="U97"/>
  <c r="I111"/>
  <c r="K111"/>
  <c r="O111"/>
  <c r="Q111"/>
  <c r="U98"/>
  <c r="I112"/>
  <c r="K112"/>
  <c r="M112"/>
  <c r="O112"/>
  <c r="Q112"/>
  <c r="U99"/>
  <c r="I113"/>
  <c r="K113"/>
  <c r="M113"/>
  <c r="O113"/>
  <c r="Q113"/>
  <c r="U100"/>
  <c r="I114"/>
  <c r="K114"/>
  <c r="M114"/>
  <c r="O114"/>
  <c r="Q114"/>
  <c r="U101"/>
  <c r="I115"/>
  <c r="K115"/>
  <c r="M115"/>
  <c r="O115"/>
  <c r="Q115"/>
  <c r="U102"/>
  <c r="I116"/>
  <c r="K116"/>
  <c r="M116"/>
  <c r="O116"/>
  <c r="Q116"/>
  <c r="U103"/>
  <c r="I117"/>
  <c r="K117"/>
  <c r="M117"/>
  <c r="O117"/>
  <c r="Q117"/>
  <c r="U104"/>
  <c r="I118"/>
  <c r="K118"/>
  <c r="M118"/>
  <c r="O118"/>
  <c r="Q118"/>
  <c r="U105"/>
  <c r="I119"/>
  <c r="K119"/>
  <c r="M119"/>
  <c r="O119"/>
  <c r="Q119"/>
  <c r="U106"/>
  <c r="I120"/>
  <c r="K120"/>
  <c r="M120"/>
  <c r="O120"/>
  <c r="Q120"/>
  <c r="U107"/>
  <c r="I123"/>
  <c r="K123"/>
  <c r="M123"/>
  <c r="O123"/>
  <c r="Q123"/>
  <c r="U108"/>
  <c r="I124"/>
  <c r="K124"/>
  <c r="M124"/>
  <c r="O124"/>
  <c r="Q124"/>
  <c r="U109"/>
  <c r="I125"/>
  <c r="K125"/>
  <c r="M125"/>
  <c r="O125"/>
  <c r="Q125"/>
  <c r="U110"/>
  <c r="I126"/>
  <c r="K126"/>
  <c r="M126"/>
  <c r="O126"/>
  <c r="Q126"/>
  <c r="U111"/>
  <c r="I128"/>
  <c r="K128"/>
  <c r="M128"/>
  <c r="O128"/>
  <c r="Q128"/>
  <c r="U113"/>
  <c r="I129"/>
  <c r="K129"/>
  <c r="M129"/>
  <c r="O129"/>
  <c r="Q129"/>
  <c r="U114"/>
  <c r="I130"/>
  <c r="K130"/>
  <c r="M130"/>
  <c r="O130"/>
  <c r="Q130"/>
  <c r="U115"/>
  <c r="I132"/>
  <c r="K132"/>
  <c r="M132"/>
  <c r="O132"/>
  <c r="Q132"/>
  <c r="U117"/>
  <c r="I133"/>
  <c r="K133"/>
  <c r="M133"/>
  <c r="O133"/>
  <c r="Q133"/>
  <c r="U118"/>
  <c r="I135"/>
  <c r="K135"/>
  <c r="M135"/>
  <c r="O135"/>
  <c r="Q135"/>
  <c r="U120"/>
  <c r="I138"/>
  <c r="K138"/>
  <c r="M138"/>
  <c r="O138"/>
  <c r="Q138"/>
  <c r="U121"/>
  <c r="I139"/>
  <c r="K139"/>
  <c r="M139"/>
  <c r="O139"/>
  <c r="Q139"/>
  <c r="U122"/>
  <c r="I140"/>
  <c r="K140"/>
  <c r="M140"/>
  <c r="O140"/>
  <c r="Q140"/>
  <c r="U123"/>
  <c r="U124"/>
  <c r="I142"/>
  <c r="K142"/>
  <c r="M142"/>
  <c r="O142"/>
  <c r="Q142"/>
  <c r="U125"/>
  <c r="I144"/>
  <c r="K144"/>
  <c r="M144"/>
  <c r="O144"/>
  <c r="Q144"/>
  <c r="U127"/>
  <c r="I146"/>
  <c r="K146"/>
  <c r="M146"/>
  <c r="O146"/>
  <c r="Q146"/>
  <c r="U128"/>
  <c r="I149"/>
  <c r="K149"/>
  <c r="M149"/>
  <c r="O149"/>
  <c r="Q149"/>
  <c r="U130"/>
  <c r="I150"/>
  <c r="K150"/>
  <c r="O150"/>
  <c r="Q150"/>
  <c r="U131"/>
  <c r="I151"/>
  <c r="K151"/>
  <c r="O151"/>
  <c r="Q151"/>
  <c r="U132"/>
  <c r="I152"/>
  <c r="K152"/>
  <c r="O152"/>
  <c r="Q152"/>
  <c r="U133"/>
  <c r="I153"/>
  <c r="K153"/>
  <c r="O153"/>
  <c r="Q153"/>
  <c r="U134"/>
  <c r="I154"/>
  <c r="K154"/>
  <c r="O154"/>
  <c r="Q154"/>
  <c r="U135"/>
  <c r="I155"/>
  <c r="K155"/>
  <c r="O155"/>
  <c r="Q155"/>
  <c r="U138"/>
  <c r="I156"/>
  <c r="K156"/>
  <c r="M156"/>
  <c r="O156"/>
  <c r="Q156"/>
  <c r="U139"/>
  <c r="I157"/>
  <c r="K157"/>
  <c r="O157"/>
  <c r="Q157"/>
  <c r="U140"/>
  <c r="I158"/>
  <c r="K158"/>
  <c r="O158"/>
  <c r="Q158"/>
  <c r="U141"/>
  <c r="I160"/>
  <c r="K160"/>
  <c r="O160"/>
  <c r="Q160"/>
  <c r="U143"/>
  <c r="I161"/>
  <c r="K161"/>
  <c r="O161"/>
  <c r="Q161"/>
  <c r="U144"/>
  <c r="I162"/>
  <c r="K162"/>
  <c r="O162"/>
  <c r="Q162"/>
  <c r="U145"/>
  <c r="I163"/>
  <c r="K163"/>
  <c r="O163"/>
  <c r="Q163"/>
  <c r="U146"/>
  <c r="I164"/>
  <c r="K164"/>
  <c r="O164"/>
  <c r="Q164"/>
  <c r="U147"/>
  <c r="I165"/>
  <c r="K165"/>
  <c r="O165"/>
  <c r="Q165"/>
  <c r="U148"/>
  <c r="I166"/>
  <c r="K166"/>
  <c r="O166"/>
  <c r="Q166"/>
  <c r="U149"/>
  <c r="I169"/>
  <c r="K169"/>
  <c r="M169"/>
  <c r="O169"/>
  <c r="Q169"/>
  <c r="U152"/>
  <c r="I170"/>
  <c r="K170"/>
  <c r="M170"/>
  <c r="O170"/>
  <c r="Q170"/>
  <c r="U153"/>
  <c r="I171"/>
  <c r="K171"/>
  <c r="M171"/>
  <c r="O171"/>
  <c r="Q171"/>
  <c r="U154"/>
  <c r="I173"/>
  <c r="K173"/>
  <c r="M173"/>
  <c r="O173"/>
  <c r="Q173"/>
  <c r="U156"/>
  <c r="I176"/>
  <c r="K176"/>
  <c r="M176"/>
  <c r="O176"/>
  <c r="Q176"/>
  <c r="U157"/>
  <c r="G63" i="1"/>
  <c r="H63"/>
  <c r="F33"/>
  <c r="G33"/>
  <c r="H33"/>
  <c r="I33"/>
  <c r="J32" s="1"/>
  <c r="J33"/>
  <c r="J21"/>
  <c r="J19"/>
  <c r="G31"/>
  <c r="F31"/>
  <c r="H25"/>
  <c r="J16"/>
  <c r="J17"/>
  <c r="J18"/>
  <c r="J20"/>
  <c r="E17"/>
  <c r="E19"/>
  <c r="J24" i="13" l="1"/>
  <c r="C49" s="1"/>
  <c r="C50" s="1"/>
  <c r="C51" s="1"/>
  <c r="J4"/>
  <c r="C46" s="1"/>
  <c r="G148" i="12"/>
  <c r="M73"/>
  <c r="M70" s="1"/>
  <c r="G70"/>
  <c r="I50" i="1" s="1"/>
  <c r="M28" i="12"/>
  <c r="M27"/>
  <c r="M26" s="1"/>
  <c r="K143"/>
  <c r="O131"/>
  <c r="Q172"/>
  <c r="U126"/>
  <c r="M131"/>
  <c r="U28"/>
  <c r="I143"/>
  <c r="M97"/>
  <c r="M88" s="1"/>
  <c r="O143"/>
  <c r="U116"/>
  <c r="K172"/>
  <c r="M172"/>
  <c r="I131"/>
  <c r="U22"/>
  <c r="Q143"/>
  <c r="U155"/>
  <c r="I172"/>
  <c r="Q131"/>
  <c r="M143"/>
  <c r="Q22"/>
  <c r="K131"/>
  <c r="M84"/>
  <c r="M75" s="1"/>
  <c r="M25"/>
  <c r="M22" s="1"/>
  <c r="O159"/>
  <c r="U142"/>
  <c r="K159"/>
  <c r="Q75"/>
  <c r="I75"/>
  <c r="M65"/>
  <c r="Q65"/>
  <c r="I65"/>
  <c r="Q34"/>
  <c r="I34"/>
  <c r="M34"/>
  <c r="Q28"/>
  <c r="I28"/>
  <c r="O13"/>
  <c r="U13"/>
  <c r="K13"/>
  <c r="U90"/>
  <c r="K103"/>
  <c r="O75"/>
  <c r="K65"/>
  <c r="O65"/>
  <c r="O34"/>
  <c r="U34"/>
  <c r="K34"/>
  <c r="O28"/>
  <c r="O22"/>
  <c r="O8"/>
  <c r="U8"/>
  <c r="K8"/>
  <c r="O168"/>
  <c r="U151"/>
  <c r="K168"/>
  <c r="M111"/>
  <c r="M103" s="1"/>
  <c r="O70"/>
  <c r="U60"/>
  <c r="K70"/>
  <c r="M8"/>
  <c r="Q8"/>
  <c r="I8"/>
  <c r="M168"/>
  <c r="Q168"/>
  <c r="I168"/>
  <c r="Q159"/>
  <c r="I159"/>
  <c r="M160"/>
  <c r="M159" s="1"/>
  <c r="M134"/>
  <c r="M127"/>
  <c r="Q88"/>
  <c r="I88"/>
  <c r="Q70"/>
  <c r="I70"/>
  <c r="Q13"/>
  <c r="I13"/>
  <c r="M13"/>
  <c r="O172"/>
  <c r="M148"/>
  <c r="O148"/>
  <c r="U129"/>
  <c r="K148"/>
  <c r="Q148"/>
  <c r="I148"/>
  <c r="U119"/>
  <c r="K134"/>
  <c r="O134"/>
  <c r="Q134"/>
  <c r="I134"/>
  <c r="U112"/>
  <c r="K127"/>
  <c r="O127"/>
  <c r="Q127"/>
  <c r="I127"/>
  <c r="O103"/>
  <c r="Q103"/>
  <c r="I103"/>
  <c r="O88"/>
  <c r="U77"/>
  <c r="K88"/>
  <c r="K75"/>
  <c r="U65"/>
  <c r="M41"/>
  <c r="O41"/>
  <c r="U41"/>
  <c r="K41"/>
  <c r="Q41"/>
  <c r="I41"/>
  <c r="K22"/>
  <c r="C54" i="13" l="1"/>
  <c r="I55" i="1" s="1"/>
  <c r="I63" s="1"/>
  <c r="G18" s="1"/>
  <c r="G19" s="1"/>
  <c r="G22" s="1"/>
</calcChain>
</file>

<file path=xl/sharedStrings.xml><?xml version="1.0" encoding="utf-8"?>
<sst xmlns="http://schemas.openxmlformats.org/spreadsheetml/2006/main" count="912" uniqueCount="461">
  <si>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</si>
  <si>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</si>
  <si>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</si>
  <si>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</si>
  <si>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</si>
  <si>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</si>
  <si>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</si>
  <si>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</si>
  <si>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</si>
  <si>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</si>
  <si>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</si>
  <si>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</si>
  <si>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</si>
  <si>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</si>
  <si>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</si>
  <si>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</si>
  <si>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</si>
  <si>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</si>
  <si>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</si>
  <si>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</si>
  <si>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</si>
  <si>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</si>
  <si>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</si>
  <si>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</si>
  <si>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</si>
  <si>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Vedlejší náklady</t>
  </si>
  <si>
    <t>Celkem</t>
  </si>
  <si>
    <t>Dodávka</t>
  </si>
  <si>
    <t>Montáž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</si>
  <si>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</si>
  <si>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</si>
  <si>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</si>
  <si>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</si>
  <si>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</si>
  <si>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</si>
  <si>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</si>
  <si>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</si>
  <si>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</si>
  <si>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</si>
  <si>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</si>
  <si>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</si>
  <si>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</si>
  <si>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lacina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</si>
  <si>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</si>
  <si>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</si>
  <si>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</si>
  <si>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</si>
  <si>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</si>
  <si>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</si>
  <si>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</si>
  <si>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</si>
  <si>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</si>
  <si>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4</t>
  </si>
  <si>
    <t>Vodorovné konstrukce</t>
  </si>
  <si>
    <t>61</t>
  </si>
  <si>
    <t>Upravy povrchů vnitřní</t>
  </si>
  <si>
    <t>62</t>
  </si>
  <si>
    <t>Upravy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</si>
  <si>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</si>
  <si>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</si>
  <si>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</si>
  <si>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</si>
  <si>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</si>
  <si>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</si>
  <si>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97</t>
  </si>
  <si>
    <t>Prorážení otvorů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</si>
  <si>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</si>
  <si>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</si>
  <si>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</si>
  <si>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</si>
  <si>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</si>
  <si>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</si>
  <si>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</si>
  <si>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</si>
  <si>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</si>
  <si>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</si>
  <si>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</si>
  <si>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</si>
  <si>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</si>
  <si>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</si>
  <si>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</si>
  <si>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</si>
  <si>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</si>
  <si>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</si>
  <si>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</si>
  <si>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</si>
  <si>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</si>
  <si>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</si>
  <si>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784</t>
  </si>
  <si>
    <t>Malby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</si>
  <si>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</si>
  <si>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</si>
  <si>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</si>
  <si>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</si>
  <si>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</si>
  <si>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</si>
  <si>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</si>
  <si>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</si>
  <si>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</si>
  <si>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</si>
  <si>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</si>
  <si>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</si>
  <si>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</si>
  <si>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</si>
  <si>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</si>
  <si>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</si>
  <si>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</si>
  <si>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</si>
  <si>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</si>
  <si>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</si>
  <si>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</si>
  <si>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</si>
  <si>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</si>
  <si>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</si>
  <si>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</si>
  <si>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</si>
  <si>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</si>
  <si>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</si>
  <si>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132200010RA0</t>
  </si>
  <si>
    <t>Hloubení nezapaž. rýh šířky do 60 cm v hornině 1-4, 10,525*0,6*0,5, kanalizace KG</t>
  </si>
  <si>
    <t>m3</t>
  </si>
  <si>
    <t>POL2_0</t>
  </si>
  <si>
    <t>175100010RA0</t>
  </si>
  <si>
    <t>Obsyp potrubí prohozenou zeminou</t>
  </si>
  <si>
    <t>131100010RA0</t>
  </si>
  <si>
    <t>Hloubení nezapažených jam v hornině1-4</t>
  </si>
  <si>
    <t>174100010RA0</t>
  </si>
  <si>
    <t>Zásyp jam, rýh a šachet sypaninou</t>
  </si>
  <si>
    <t>311238144R00</t>
  </si>
  <si>
    <t>Zdivo keramické broušené 30 Profi P10, tl. 300 mm</t>
  </si>
  <si>
    <t>m2</t>
  </si>
  <si>
    <t>POL1_0</t>
  </si>
  <si>
    <t>342248109R00</t>
  </si>
  <si>
    <t>Příčky keramické 8 P+D na MVC 5, tl. 80 mm</t>
  </si>
  <si>
    <t>342248112R00</t>
  </si>
  <si>
    <t>Příčky keramické 11,5 P+D na MVC 5, tl. 115 mm</t>
  </si>
  <si>
    <t>317121022R00</t>
  </si>
  <si>
    <t>Osazení překladu keram. plochého, světl. do 180 cm</t>
  </si>
  <si>
    <t>kus</t>
  </si>
  <si>
    <t>317168112R00</t>
  </si>
  <si>
    <t>Překlad POROTHERM plochý 115x71x1250 mm</t>
  </si>
  <si>
    <t>346275113R00</t>
  </si>
  <si>
    <t>Přizdívky z desek Ytong tl. 100 mm</t>
  </si>
  <si>
    <t>416022123R00</t>
  </si>
  <si>
    <t>Podhled SDK,ocel.dvouúrov.křížový rošt,1x RBI 12,5</t>
  </si>
  <si>
    <t>612479113RT1</t>
  </si>
  <si>
    <t>Provedení vnitřní omítky stěn dvouvrstvé, ručně, na pálené cihly a tvarovky</t>
  </si>
  <si>
    <t>612481211R00</t>
  </si>
  <si>
    <t>Montáž výztužné sítě(perlinky)do stěrky-vnit.stěny, ředstěny</t>
  </si>
  <si>
    <t>612450016</t>
  </si>
  <si>
    <t>Omítka stěn vnitřní  štuková</t>
  </si>
  <si>
    <t>622421311RT3</t>
  </si>
  <si>
    <t xml:space="preserve">Zateplovací systém, EPS 70F  tl. 80 mm, se silikátovou omítkou, zrno 2 </t>
  </si>
  <si>
    <t>631361921RT4</t>
  </si>
  <si>
    <t>Výztuž mazanin svařovanou sítí, průměr drátu  6,0, oka 100/100 mm</t>
  </si>
  <si>
    <t>t</t>
  </si>
  <si>
    <t>631313621R00</t>
  </si>
  <si>
    <t>Mazanina betonová tl. 8 - 12 cm C 20/25</t>
  </si>
  <si>
    <t>631312621R00</t>
  </si>
  <si>
    <t>Mazanina betonová tl. 5 - 8 cm C 20/25</t>
  </si>
  <si>
    <t>941941031R00</t>
  </si>
  <si>
    <t>Montáž lešení leh.řad.s podlahami,š.do 1 m, H 10 m</t>
  </si>
  <si>
    <t>968061125R00</t>
  </si>
  <si>
    <t>Vyvěšení dřevěných dveřních křídel pl. do 2 m2</t>
  </si>
  <si>
    <t>968072455R00</t>
  </si>
  <si>
    <t>Vybourání kovových dveřních zárubní pl. do 2 m2</t>
  </si>
  <si>
    <t>962032231R00</t>
  </si>
  <si>
    <t>Bourání zdiva z cihel pálených na MVC</t>
  </si>
  <si>
    <t>968083004R00</t>
  </si>
  <si>
    <t>Vybourání plastových oken nad 4 m2</t>
  </si>
  <si>
    <t>965081713RT2</t>
  </si>
  <si>
    <t>Bourání dlažeb keramických tl.10 mm, nad 1 m2, sbíječka, dlaždice keramické</t>
  </si>
  <si>
    <t>979082111R00</t>
  </si>
  <si>
    <t>Vnitrostaveništní doprava suti do 10 m, cihelné udivo</t>
  </si>
  <si>
    <t>979081111RT2</t>
  </si>
  <si>
    <t>Odvoz suti a vybour. hmot na skládku do 1 km, kontejnerem 4 t</t>
  </si>
  <si>
    <t>979081121R00</t>
  </si>
  <si>
    <t>Příplatek k odvozu za každý další 1 km</t>
  </si>
  <si>
    <t>979990101R00</t>
  </si>
  <si>
    <t>Poplatek za sklád.suti-směs bet.a cihel do 30x30cm</t>
  </si>
  <si>
    <t>978013191R00</t>
  </si>
  <si>
    <t>Otlučení omítek vnitřních stěn v rozsahu do 100 %</t>
  </si>
  <si>
    <t>Vnitrostaveništní doprava suti do 10 m, vnitřní omítka</t>
  </si>
  <si>
    <t>978059531R00</t>
  </si>
  <si>
    <t>Odsekání vnitřních obkladů stěn nad 2 m2</t>
  </si>
  <si>
    <t>Vnitrostaveništní doprava suti do 10 m, stavební keramika</t>
  </si>
  <si>
    <t>979990111R00</t>
  </si>
  <si>
    <t>Poplatek za skládku suti - stavební keramika</t>
  </si>
  <si>
    <t>Vnitrostaveništní doprava suti do 10 m, obložení stěn</t>
  </si>
  <si>
    <t>979990161R00</t>
  </si>
  <si>
    <t>Poplatek za skládku suti - dřevo</t>
  </si>
  <si>
    <t>970041200R00</t>
  </si>
  <si>
    <t>Vrtání jádrové do prostého betonu do D 200 mm</t>
  </si>
  <si>
    <t>m</t>
  </si>
  <si>
    <t>711111001R00</t>
  </si>
  <si>
    <t>Izolace proti vlhkosti vodor. nátěr ALP za studena</t>
  </si>
  <si>
    <t>11163111R</t>
  </si>
  <si>
    <t>Lak asfaltový izolační ALP/9 PENETRAL</t>
  </si>
  <si>
    <t>kg</t>
  </si>
  <si>
    <t>POL3_0</t>
  </si>
  <si>
    <t>711140012RA0</t>
  </si>
  <si>
    <t>Izolace proti vodě vodorovná přitavená, 1x</t>
  </si>
  <si>
    <t>62852265R</t>
  </si>
  <si>
    <t>Pás modifikovaný asfalt Glastek 40 special mineral</t>
  </si>
  <si>
    <t>713121118R00</t>
  </si>
  <si>
    <t>Montáž dilatačního pásku podél stěn</t>
  </si>
  <si>
    <t>713121111RT1</t>
  </si>
  <si>
    <t>Izolace tepelná podlah na sucho, jednovrstvá, materiál ve specifikaci</t>
  </si>
  <si>
    <t>28376281R</t>
  </si>
  <si>
    <t>Deska polystyren EPS 50 mm</t>
  </si>
  <si>
    <t>713120080RA0</t>
  </si>
  <si>
    <t>Separační fólie PE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</si>
  <si>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</si>
  <si>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</si>
  <si>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</si>
  <si>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</si>
  <si>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</si>
  <si>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</si>
  <si>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721176115R00</t>
  </si>
  <si>
    <t>Potrubí HT odpadní svislé D 110 x 2,7 mm</t>
  </si>
  <si>
    <t>721176104R00</t>
  </si>
  <si>
    <t>Potrubí HT připojovací D 75 x 1,9 mm</t>
  </si>
  <si>
    <t>721176103R00</t>
  </si>
  <si>
    <t>Potrubí HT připojovací D 50 x 1,8 mm</t>
  </si>
  <si>
    <t>721271106R00</t>
  </si>
  <si>
    <t>Hlavice přisávací HT 110</t>
  </si>
  <si>
    <t>721271326R00</t>
  </si>
  <si>
    <t>Vyvedení a upevnění odpadních výustek dn 50</t>
  </si>
  <si>
    <t>721271327R00</t>
  </si>
  <si>
    <t>Vyvedení a upevnění odpadních výustek dn 100</t>
  </si>
  <si>
    <t>721290112R00</t>
  </si>
  <si>
    <t>Zkouška těsnosti kanalizace vodou</t>
  </si>
  <si>
    <t>998721101R00</t>
  </si>
  <si>
    <t>Přesun hmot pro vnitřní kanalizaci, výšky do 6 m</t>
  </si>
  <si>
    <t>974031135R00</t>
  </si>
  <si>
    <t xml:space="preserve">Vysekání rýh ve zdi cihelné 5 x 20 cm, pro vnitřní vodovod </t>
  </si>
  <si>
    <t>722176111R00</t>
  </si>
  <si>
    <t>Montáž rozvodů z plastů polyfúz. svařováním D 16mm</t>
  </si>
  <si>
    <t>722176112R00</t>
  </si>
  <si>
    <t>Montáž rozvodů z plastů polyfúz. svařováním D 20mm</t>
  </si>
  <si>
    <t>722176113R00</t>
  </si>
  <si>
    <t>Montáž rozvodů z plastů polyfúz. svařováním D 25mm</t>
  </si>
  <si>
    <t>722176118R00</t>
  </si>
  <si>
    <t>Montáž rozvodů z plastů polyfúz. svařováním D 75mm</t>
  </si>
  <si>
    <t>722182002</t>
  </si>
  <si>
    <t xml:space="preserve">Ochrana vodovodních trubek izolačními trubicemi </t>
  </si>
  <si>
    <t>722182003</t>
  </si>
  <si>
    <t xml:space="preserve">Nosný systém potrubí, kotvení </t>
  </si>
  <si>
    <t>722180098</t>
  </si>
  <si>
    <t>Lešení lehké pomocné</t>
  </si>
  <si>
    <t>hod</t>
  </si>
  <si>
    <t>722280109R00</t>
  </si>
  <si>
    <t xml:space="preserve">Tlaková zkouška vodovodního potrubí </t>
  </si>
  <si>
    <t>722290234R00</t>
  </si>
  <si>
    <t xml:space="preserve">Proplach a dezinfekce vodovod.potrubí </t>
  </si>
  <si>
    <t>722220111R00</t>
  </si>
  <si>
    <t>Nástěnka K 247, pro výtokový ventil G 1/2</t>
  </si>
  <si>
    <t>998722101R00</t>
  </si>
  <si>
    <t>Přesun hmot pro vnitřní vodovod, výšky do 6 m</t>
  </si>
  <si>
    <t>725110811R00</t>
  </si>
  <si>
    <t>Demontáž klozetů splachovacích</t>
  </si>
  <si>
    <t>soubor</t>
  </si>
  <si>
    <t>725122813R00</t>
  </si>
  <si>
    <t>Demontáž pisoárů s nádrží + 1 záchodkem</t>
  </si>
  <si>
    <t>725210821R00</t>
  </si>
  <si>
    <t>Demontáž umyvadel bez výtokových armatur</t>
  </si>
  <si>
    <t>725820801R00</t>
  </si>
  <si>
    <t>Demontáž baterie nástěnné do G 3/4</t>
  </si>
  <si>
    <t>725539102R00</t>
  </si>
  <si>
    <t>Montáž elektr.ohřívačů, ostatní typy  do 80 l</t>
  </si>
  <si>
    <t>541322420R</t>
  </si>
  <si>
    <t>Ohřívač vody elektrický zásobníkový OKCE 50</t>
  </si>
  <si>
    <t>725119306R00</t>
  </si>
  <si>
    <t>Montáž klozetu závěsného</t>
  </si>
  <si>
    <t>725034132R00</t>
  </si>
  <si>
    <t>725219401R00</t>
  </si>
  <si>
    <t>Montáž umyvadel na šrouby do zdiva</t>
  </si>
  <si>
    <t>725017132R00</t>
  </si>
  <si>
    <t>Umyvadlo na šrouby bíle, š. 550</t>
  </si>
  <si>
    <t>725829202R00</t>
  </si>
  <si>
    <t>Montáž baterie umyv.a dřezové, stojánkové</t>
  </si>
  <si>
    <t>725823111R00</t>
  </si>
  <si>
    <t>Baterie umyvadlová stoján. ruční</t>
  </si>
  <si>
    <t>725869204R00</t>
  </si>
  <si>
    <t>Montáž uzávěrek zápach D 40</t>
  </si>
  <si>
    <t>725860202R00</t>
  </si>
  <si>
    <t>Zápachová uzávěra chromovaná</t>
  </si>
  <si>
    <t>725019124</t>
  </si>
  <si>
    <t xml:space="preserve">Montáž výlevky </t>
  </si>
  <si>
    <t>725019101R00</t>
  </si>
  <si>
    <t>Výlevka stojící MIRA 5104.6 s plastovou mřížkou</t>
  </si>
  <si>
    <t>725835111</t>
  </si>
  <si>
    <t xml:space="preserve">Montáž baterie nástěnné, pro výlevku </t>
  </si>
  <si>
    <t>725845111R00</t>
  </si>
  <si>
    <t>Baterie nástěnná ruční, jednopáková</t>
  </si>
  <si>
    <t>725200020RA0</t>
  </si>
  <si>
    <t>Montáž zařizovacích předmětů - pisoár</t>
  </si>
  <si>
    <t>725016105R00</t>
  </si>
  <si>
    <t>Pisoár ovládání automatické, bílý</t>
  </si>
  <si>
    <t>998725101R00</t>
  </si>
  <si>
    <t>Přesun hmot pro zařizovací předměty, výšky do 6 m</t>
  </si>
  <si>
    <t>726211123R00</t>
  </si>
  <si>
    <t xml:space="preserve">Předstěnový systém. Geberit Duofix </t>
  </si>
  <si>
    <t>726211143R00</t>
  </si>
  <si>
    <t>Modul-pisoár Kombifix Univ,h 109-127cm,skryté ovl.</t>
  </si>
  <si>
    <t>998726121R00</t>
  </si>
  <si>
    <t>Přesun hmot pro předstěnové systémy, výšky do 6 m</t>
  </si>
  <si>
    <t>764410491</t>
  </si>
  <si>
    <t xml:space="preserve">Montáž oplechování parapetů </t>
  </si>
  <si>
    <t>764411111R00</t>
  </si>
  <si>
    <t>Parapet, poplastovaný plech s barevnou úpravou, r.š. 300 mm</t>
  </si>
  <si>
    <t>766411821R00</t>
  </si>
  <si>
    <t>Demontáž obložení stěn palubkami</t>
  </si>
  <si>
    <t>766670013</t>
  </si>
  <si>
    <t>D + M interiérových dveří plných , dle specifikace projektu</t>
  </si>
  <si>
    <t>766694112R00</t>
  </si>
  <si>
    <t>Montáž parapetních desek š.do 30 cm,dl.do 160 cm</t>
  </si>
  <si>
    <t>61187550R</t>
  </si>
  <si>
    <t xml:space="preserve">Vnitřní plastový parapet bílý, vč. plastových krytek, délka 1250 mm </t>
  </si>
  <si>
    <t>766495122</t>
  </si>
  <si>
    <t xml:space="preserve">D+M sanitárních příček dle spec. projektu </t>
  </si>
  <si>
    <t>sbr</t>
  </si>
  <si>
    <t>998766101R00</t>
  </si>
  <si>
    <t>Přesun hmot pro truhlářské konstr., výšky do 6 m</t>
  </si>
  <si>
    <t>767681210R00</t>
  </si>
  <si>
    <t>Montáž zárubní montovat.1kř. hl. 150, š. do 80 cm</t>
  </si>
  <si>
    <t>553310022R</t>
  </si>
  <si>
    <t>Zárubeň ocelová HSE "LZ" 100, 800x1970 L, P</t>
  </si>
  <si>
    <t>771101210R00</t>
  </si>
  <si>
    <t>Penetrace podkladu pod dlažby, vč. dodávky penetrace</t>
  </si>
  <si>
    <t>771102566</t>
  </si>
  <si>
    <t>Provedení bandážní pásky</t>
  </si>
  <si>
    <t>99 766 5348</t>
  </si>
  <si>
    <t>Bandážní páska, 10 bm</t>
  </si>
  <si>
    <t>ks</t>
  </si>
  <si>
    <t>Provedení tekuté hydroizolace , dvouvrstvé</t>
  </si>
  <si>
    <t>99 766 5359</t>
  </si>
  <si>
    <t>Tekutá hydroizolace , 25 kg</t>
  </si>
  <si>
    <t>771575103</t>
  </si>
  <si>
    <t>Montáž dlažeb do rozměru 30 x 30</t>
  </si>
  <si>
    <t>99 766 4055</t>
  </si>
  <si>
    <t xml:space="preserve">Lepicí malta Flex KGF 85, 25 kg </t>
  </si>
  <si>
    <t>99 766 7025</t>
  </si>
  <si>
    <t xml:space="preserve">Dlaždice keramická 300 x 300 x 9, R9, Dle specifikace investora </t>
  </si>
  <si>
    <t>595 310 566</t>
  </si>
  <si>
    <t>Spárovací hmota,5 kg, odstín bude určen investorem</t>
  </si>
  <si>
    <t>9987711100</t>
  </si>
  <si>
    <t>Přesun hmot pro podlahy z dlaždic a obklady</t>
  </si>
  <si>
    <t>781101211</t>
  </si>
  <si>
    <t>Penetrace podkladu pod obklady, vč. dodávky penetrace</t>
  </si>
  <si>
    <t>781471110</t>
  </si>
  <si>
    <t>Montáž obkladů do rozměru 30 x 60</t>
  </si>
  <si>
    <t>99 766 7026</t>
  </si>
  <si>
    <t xml:space="preserve">Obklad keramický do rozměru 30x60, Dle specifikace investora </t>
  </si>
  <si>
    <t>781203003</t>
  </si>
  <si>
    <t>Osazení ukončovací lišty , bude účtováno dle skutečnosti</t>
  </si>
  <si>
    <t>bm</t>
  </si>
  <si>
    <t>781203004</t>
  </si>
  <si>
    <t xml:space="preserve">Provedení silikonu </t>
  </si>
  <si>
    <t>99 766 2001</t>
  </si>
  <si>
    <t>Silikon sanitární, odstín bude určen investorem</t>
  </si>
  <si>
    <t>784011121R00</t>
  </si>
  <si>
    <t>Broušení štuků a nových omítek</t>
  </si>
  <si>
    <t>784191201R00</t>
  </si>
  <si>
    <t>Penetrace podkladu hloubková Primalex 1x</t>
  </si>
  <si>
    <t>784195412R00</t>
  </si>
  <si>
    <t>Malba Primalex Polar, bílá, bez penetrace, 2 x</t>
  </si>
  <si>
    <t>001</t>
  </si>
  <si>
    <t xml:space="preserve">Přesun stavebních kapacit </t>
  </si>
  <si>
    <t>002</t>
  </si>
  <si>
    <t xml:space="preserve">Mimostaveništní doprava </t>
  </si>
  <si>
    <t/>
  </si>
  <si>
    <t>END</t>
  </si>
  <si>
    <t xml:space="preserve">WC závěsné dle specifikace projektu, vč. sedátka a tlačítka </t>
  </si>
  <si>
    <t>Přesun hmot pro obklady keramické</t>
  </si>
  <si>
    <t>Pol.č.</t>
  </si>
  <si>
    <t>Popis</t>
  </si>
  <si>
    <t>Specifikace</t>
  </si>
  <si>
    <t>Počet m.j.</t>
  </si>
  <si>
    <t>M.j.</t>
  </si>
  <si>
    <t xml:space="preserve">materiál ks  </t>
  </si>
  <si>
    <t xml:space="preserve">mat. celkem </t>
  </si>
  <si>
    <t xml:space="preserve">montáž ks </t>
  </si>
  <si>
    <t>mont. Celkem</t>
  </si>
  <si>
    <t>Výkaz výměr  - Technická specifikace</t>
  </si>
  <si>
    <t>Materiál+ montáž  silová elektroinstalace</t>
  </si>
  <si>
    <t>zásuvka zapuštěná 250V,16A,50Hz, IP20</t>
  </si>
  <si>
    <t>Elektroinstalační lišta plastový40*40
včetně víka, nosných, spojovacích prvků</t>
  </si>
  <si>
    <t xml:space="preserve"> m</t>
  </si>
  <si>
    <t>Kabel CYKY 5Cx4</t>
  </si>
  <si>
    <t>Kabel CYKY 3Cx2,5</t>
  </si>
  <si>
    <t>Kabel CYKY-J  3*1,5</t>
  </si>
  <si>
    <t>Vodič CY 6 z/ž</t>
  </si>
  <si>
    <t>Kabel CYKY-O  3*1,5</t>
  </si>
  <si>
    <t xml:space="preserve">Svítidlo A 300x300 do podhledu 23W, IP20, 4000 K  </t>
  </si>
  <si>
    <t xml:space="preserve">Osoušeč rukou 230V, 2000W </t>
  </si>
  <si>
    <t xml:space="preserve">Sporáková přípojka pro bojler </t>
  </si>
  <si>
    <t xml:space="preserve">Ventilátor s doběhem </t>
  </si>
  <si>
    <t xml:space="preserve">Trafo 230V/24V pro pisoáry </t>
  </si>
  <si>
    <t xml:space="preserve">Vypínač č.5 IP 20 </t>
  </si>
  <si>
    <t xml:space="preserve">Vypínač č.1 IP 20 </t>
  </si>
  <si>
    <t>Krabice KU 68 + vykružování otvorů</t>
  </si>
  <si>
    <t xml:space="preserve">Krabice KR 125 </t>
  </si>
  <si>
    <t>Drobný spotřební  materiál</t>
  </si>
  <si>
    <t>soub.</t>
  </si>
  <si>
    <t xml:space="preserve">ROZVADĚČE SILNOPROUD </t>
  </si>
  <si>
    <t>3.1</t>
  </si>
  <si>
    <t xml:space="preserve">Rozvaděč kotelna RS + rozvaděč stávající </t>
  </si>
  <si>
    <t>napěť. soustava 3+PEN stř., 50Hz, 400/230V-TN-C-S</t>
  </si>
  <si>
    <t>plastová rozvodnice nástěnná , včetně přístrojového  vybavení, svorek a vnitřního propojení IP54</t>
  </si>
  <si>
    <t>Proudový chránič 2p  25/2/003</t>
  </si>
  <si>
    <t>Jistič PL7, char B, 1-pólový, Icn=10kA, In=10A</t>
  </si>
  <si>
    <t>Jistič PL7, char B, 1-pólový, Icn=10kA, In=16A</t>
  </si>
  <si>
    <t xml:space="preserve">Ostatní elektromontážní materiál včetně propojovacích vodičů a kabelových žlabů  určí výrobce rozvaděče </t>
  </si>
  <si>
    <t>Ostatní práce</t>
  </si>
  <si>
    <t xml:space="preserve">Revize elektroinstalace </t>
  </si>
  <si>
    <t>2</t>
  </si>
  <si>
    <t>Dopojení rozvaděče + doplnění jističe pro jištění rozvaděče RS  20/1/B</t>
  </si>
  <si>
    <t xml:space="preserve">Koordinace </t>
  </si>
  <si>
    <t xml:space="preserve">Sekání drážek, prostupy </t>
  </si>
  <si>
    <t>5</t>
  </si>
  <si>
    <t xml:space="preserve">Zednické zapravení </t>
  </si>
  <si>
    <t xml:space="preserve">Rekapitulace </t>
  </si>
  <si>
    <t>Montážní materiál + práce</t>
  </si>
  <si>
    <t>Kč</t>
  </si>
  <si>
    <t>Cena materiálu</t>
  </si>
  <si>
    <t xml:space="preserve">Cena montáže </t>
  </si>
  <si>
    <t xml:space="preserve">Dodávka rozvaděče </t>
  </si>
  <si>
    <t xml:space="preserve">Drobný spotřební materiál -  5% z materiálu  + 1% doprava </t>
  </si>
  <si>
    <t xml:space="preserve">Celkem dodávka rozvaděče </t>
  </si>
  <si>
    <t xml:space="preserve">CELKEM  </t>
  </si>
  <si>
    <t>Ceny bez DPH</t>
  </si>
  <si>
    <t>Elektroinstalace</t>
  </si>
  <si>
    <t>965041421RT1</t>
  </si>
  <si>
    <t>Bourání betonových mazanin tl.nad 10 cm, pl.1 m2, ručně, tl. mazaniny 10 - 20 cm</t>
  </si>
  <si>
    <t>Vnitrostaveništní doprava suti do 10 m, stávající podlaha</t>
  </si>
  <si>
    <t>721225204R00</t>
  </si>
  <si>
    <t>Plynnotěsné víko na venkovní šachtu, D600</t>
  </si>
  <si>
    <t>722259201R00</t>
  </si>
  <si>
    <t>Montáž hydrantového systému D25</t>
  </si>
  <si>
    <t>722254201R00</t>
  </si>
  <si>
    <t>Hydrantový systém, box s plnými dveřmi</t>
  </si>
  <si>
    <t>725860412</t>
  </si>
  <si>
    <t>Vybavení kabinky , (štětka, držák toaletního papíru, odpadkový koš)</t>
  </si>
  <si>
    <t>725860423</t>
  </si>
  <si>
    <t>767811133</t>
  </si>
  <si>
    <t>D+M potrubí vzduchotehniky, vč. potřebných tvarovek</t>
  </si>
  <si>
    <t>998767101R00</t>
  </si>
  <si>
    <t>Přesun hmot pro zámečnické konstr., výšky do 6 m</t>
  </si>
  <si>
    <t>Zrdcadlo 500x700, vč. Montáže</t>
  </si>
  <si>
    <t>76662930R00</t>
  </si>
  <si>
    <t>Montáž oken plastových plochy do 1,5m2</t>
  </si>
  <si>
    <t>P01</t>
  </si>
  <si>
    <t>Okno plastové, bílé 720*1150 viz výpis výrobků</t>
  </si>
  <si>
    <t>003</t>
  </si>
  <si>
    <t>004</t>
  </si>
  <si>
    <t>Fotodokumentace</t>
  </si>
  <si>
    <t>Dokumentace skutečného stavu</t>
  </si>
  <si>
    <t>Střední škola jezdectví a chovu</t>
  </si>
  <si>
    <t>Kladruby nad Labem</t>
  </si>
  <si>
    <t>Rekonstrukce hygienického zařízení školy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</si>
</sst>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19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</font>
    <font>
      <sz val="12"/>
      <name val="Arial CE"/>
      <family val="2"/>
      <charset val="238"/>
    </font>
    <font>
      <b/>
      <sz val="14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20" xfId="0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3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3" fillId="3" borderId="3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3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4" fillId="0" borderId="0" xfId="0" applyFont="1"/>
    <xf numFmtId="0" fontId="14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4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4" fillId="0" borderId="34" xfId="0" applyFont="1" applyBorder="1" applyAlignment="1">
      <alignment vertical="top" shrinkToFit="1"/>
    </xf>
    <xf numFmtId="0" fontId="14" fillId="0" borderId="33" xfId="0" applyFont="1" applyBorder="1" applyAlignment="1">
      <alignment vertical="top" shrinkToFit="1"/>
    </xf>
    <xf numFmtId="0" fontId="14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4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4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4" fillId="0" borderId="38" xfId="0" applyFont="1" applyBorder="1" applyAlignment="1">
      <alignment vertical="top" shrinkToFit="1"/>
    </xf>
    <xf numFmtId="0" fontId="14" fillId="0" borderId="10" xfId="0" applyFont="1" applyBorder="1" applyAlignment="1">
      <alignment vertical="top" shrinkToFit="1"/>
    </xf>
    <xf numFmtId="0" fontId="14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5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5" xfId="0" applyFont="1" applyFill="1" applyBorder="1" applyAlignment="1" applyProtection="1">
      <alignment horizontal="center" vertical="center" wrapText="1"/>
      <protection locked="0"/>
    </xf>
    <xf numFmtId="1" fontId="15" fillId="5" borderId="55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5" borderId="55" xfId="0" quotePrefix="1" applyFont="1" applyFill="1" applyBorder="1" applyAlignment="1" applyProtection="1">
      <alignment horizontal="center" vertical="center"/>
      <protection locked="0"/>
    </xf>
    <xf numFmtId="0" fontId="15" fillId="5" borderId="55" xfId="0" quotePrefix="1" applyFont="1" applyFill="1" applyBorder="1" applyAlignment="1" applyProtection="1">
      <alignment horizontal="center" vertical="center" wrapText="1"/>
      <protection locked="0"/>
    </xf>
    <xf numFmtId="0" fontId="15" fillId="5" borderId="56" xfId="0" quotePrefix="1" applyFont="1" applyFill="1" applyBorder="1" applyAlignment="1" applyProtection="1">
      <alignment horizontal="center" vertical="center" wrapText="1"/>
      <protection locked="0"/>
    </xf>
    <xf numFmtId="0" fontId="15" fillId="5" borderId="57" xfId="0" quotePrefix="1" applyFont="1" applyFill="1" applyBorder="1" applyAlignment="1" applyProtection="1">
      <alignment horizontal="center" vertical="center" wrapText="1"/>
      <protection locked="0"/>
    </xf>
    <xf numFmtId="49" fontId="4" fillId="6" borderId="58" xfId="0" applyNumberFormat="1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left" vertical="center"/>
      <protection locked="0"/>
    </xf>
    <xf numFmtId="1" fontId="1" fillId="6" borderId="4" xfId="0" applyNumberFormat="1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Continuous" vertical="center"/>
      <protection locked="0"/>
    </xf>
    <xf numFmtId="0" fontId="1" fillId="6" borderId="59" xfId="0" applyFont="1" applyFill="1" applyBorder="1" applyAlignment="1" applyProtection="1">
      <alignment horizontal="centerContinuous" vertical="center"/>
      <protection locked="0"/>
    </xf>
    <xf numFmtId="49" fontId="4" fillId="7" borderId="58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60" xfId="0" applyFont="1" applyFill="1" applyBorder="1" applyAlignment="1">
      <alignment horizontal="left" vertical="center" wrapText="1"/>
    </xf>
    <xf numFmtId="0" fontId="1" fillId="8" borderId="61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165" fontId="8" fillId="8" borderId="24" xfId="0" applyNumberFormat="1" applyFont="1" applyFill="1" applyBorder="1" applyAlignment="1">
      <alignment horizontal="center" vertical="center"/>
    </xf>
    <xf numFmtId="4" fontId="8" fillId="8" borderId="24" xfId="0" applyNumberFormat="1" applyFont="1" applyFill="1" applyBorder="1" applyAlignment="1">
      <alignment horizontal="center" vertical="center"/>
    </xf>
    <xf numFmtId="4" fontId="8" fillId="8" borderId="62" xfId="0" applyNumberFormat="1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/>
    </xf>
    <xf numFmtId="0" fontId="1" fillId="0" borderId="48" xfId="0" applyFont="1" applyBorder="1" applyAlignment="1">
      <alignment wrapText="1"/>
    </xf>
    <xf numFmtId="3" fontId="0" fillId="0" borderId="48" xfId="0" applyNumberForma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4" fontId="1" fillId="0" borderId="37" xfId="0" applyNumberFormat="1" applyFont="1" applyBorder="1" applyAlignment="1" applyProtection="1">
      <alignment horizontal="center"/>
      <protection locked="0"/>
    </xf>
    <xf numFmtId="4" fontId="1" fillId="0" borderId="48" xfId="0" applyNumberFormat="1" applyFont="1" applyBorder="1" applyAlignment="1" applyProtection="1">
      <alignment horizontal="center"/>
      <protection locked="0"/>
    </xf>
    <xf numFmtId="4" fontId="1" fillId="0" borderId="64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165" fontId="1" fillId="0" borderId="37" xfId="0" applyNumberFormat="1" applyFont="1" applyBorder="1" applyAlignment="1" applyProtection="1">
      <alignment horizontal="center"/>
      <protection locked="0"/>
    </xf>
    <xf numFmtId="165" fontId="1" fillId="0" borderId="48" xfId="0" applyNumberFormat="1" applyFont="1" applyBorder="1" applyAlignment="1" applyProtection="1">
      <alignment horizontal="center"/>
      <protection locked="0"/>
    </xf>
    <xf numFmtId="165" fontId="1" fillId="0" borderId="64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51" xfId="0" applyFont="1" applyBorder="1" applyAlignment="1">
      <alignment wrapText="1"/>
    </xf>
    <xf numFmtId="0" fontId="0" fillId="0" borderId="37" xfId="0" applyBorder="1"/>
    <xf numFmtId="3" fontId="0" fillId="0" borderId="37" xfId="0" applyNumberForma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</xf>
    <xf numFmtId="0" fontId="1" fillId="0" borderId="48" xfId="0" applyFont="1" applyBorder="1" applyAlignment="1" applyProtection="1">
      <alignment wrapText="1"/>
    </xf>
    <xf numFmtId="0" fontId="1" fillId="0" borderId="38" xfId="0" applyFont="1" applyBorder="1" applyAlignment="1">
      <alignment wrapText="1"/>
    </xf>
    <xf numFmtId="0" fontId="1" fillId="0" borderId="38" xfId="0" applyFont="1" applyBorder="1"/>
    <xf numFmtId="49" fontId="1" fillId="0" borderId="66" xfId="0" applyNumberFormat="1" applyFont="1" applyBorder="1" applyAlignment="1" applyProtection="1">
      <alignment horizontal="center"/>
    </xf>
    <xf numFmtId="0" fontId="0" fillId="0" borderId="67" xfId="0" applyBorder="1" applyAlignment="1" applyProtection="1">
      <alignment vertical="center" wrapText="1"/>
    </xf>
    <xf numFmtId="0" fontId="1" fillId="0" borderId="67" xfId="0" applyFont="1" applyBorder="1" applyAlignment="1" applyProtection="1">
      <alignment horizontal="center"/>
      <protection locked="0"/>
    </xf>
    <xf numFmtId="49" fontId="4" fillId="7" borderId="68" xfId="0" applyNumberFormat="1" applyFont="1" applyFill="1" applyBorder="1" applyAlignment="1" applyProtection="1">
      <alignment horizontal="center" vertical="center"/>
    </xf>
    <xf numFmtId="2" fontId="1" fillId="8" borderId="61" xfId="0" applyNumberFormat="1" applyFont="1" applyFill="1" applyBorder="1" applyAlignment="1" applyProtection="1">
      <alignment horizontal="left" vertical="top" wrapText="1"/>
      <protection locked="0"/>
    </xf>
    <xf numFmtId="2" fontId="1" fillId="8" borderId="24" xfId="0" applyNumberFormat="1" applyFont="1" applyFill="1" applyBorder="1" applyAlignment="1" applyProtection="1">
      <alignment horizontal="left" vertical="top" wrapText="1"/>
      <protection locked="0"/>
    </xf>
    <xf numFmtId="2" fontId="8" fillId="8" borderId="24" xfId="0" applyNumberFormat="1" applyFont="1" applyFill="1" applyBorder="1" applyAlignment="1" applyProtection="1">
      <alignment horizontal="center" vertical="center" wrapText="1"/>
      <protection locked="0"/>
    </xf>
    <xf numFmtId="2" fontId="8" fillId="8" borderId="24" xfId="0" applyNumberFormat="1" applyFont="1" applyFill="1" applyBorder="1" applyAlignment="1" applyProtection="1">
      <alignment horizontal="left" vertical="top" wrapText="1"/>
      <protection locked="0"/>
    </xf>
    <xf numFmtId="2" fontId="8" fillId="8" borderId="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5" xfId="0" applyNumberFormat="1" applyFont="1" applyBorder="1" applyAlignment="1" applyProtection="1">
      <alignment horizontal="center"/>
    </xf>
    <xf numFmtId="0" fontId="5" fillId="9" borderId="48" xfId="0" applyFont="1" applyFill="1" applyBorder="1" applyAlignment="1" applyProtection="1">
      <alignment wrapText="1"/>
    </xf>
    <xf numFmtId="0" fontId="1" fillId="0" borderId="48" xfId="0" applyFont="1" applyBorder="1"/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 applyProtection="1">
      <alignment horizontal="center" vertical="top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69" xfId="0" applyFont="1" applyBorder="1" applyAlignment="1" applyProtection="1">
      <alignment horizontal="center" vertical="center"/>
      <protection locked="0"/>
    </xf>
    <xf numFmtId="165" fontId="1" fillId="0" borderId="69" xfId="0" applyNumberFormat="1" applyFont="1" applyBorder="1" applyAlignment="1" applyProtection="1">
      <alignment horizontal="center"/>
      <protection locked="0"/>
    </xf>
    <xf numFmtId="49" fontId="5" fillId="0" borderId="63" xfId="0" applyNumberFormat="1" applyFont="1" applyBorder="1" applyAlignment="1" applyProtection="1">
      <alignment horizontal="center"/>
    </xf>
    <xf numFmtId="49" fontId="4" fillId="2" borderId="68" xfId="0" applyNumberFormat="1" applyFont="1" applyFill="1" applyBorder="1" applyAlignment="1">
      <alignment horizontal="center" vertical="center"/>
    </xf>
    <xf numFmtId="0" fontId="0" fillId="0" borderId="70" xfId="0" applyBorder="1"/>
    <xf numFmtId="0" fontId="1" fillId="8" borderId="61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165" fontId="8" fillId="8" borderId="24" xfId="0" applyNumberFormat="1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165" fontId="8" fillId="8" borderId="62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Border="1" applyAlignment="1" applyProtection="1">
      <alignment horizontal="center"/>
    </xf>
    <xf numFmtId="0" fontId="0" fillId="0" borderId="48" xfId="0" applyBorder="1" applyAlignment="1">
      <alignment vertical="center" wrapText="1"/>
    </xf>
    <xf numFmtId="49" fontId="1" fillId="0" borderId="48" xfId="0" applyNumberFormat="1" applyFont="1" applyBorder="1" applyAlignment="1" applyProtection="1">
      <alignment horizontal="left"/>
    </xf>
    <xf numFmtId="3" fontId="1" fillId="0" borderId="48" xfId="0" applyNumberFormat="1" applyFont="1" applyBorder="1" applyAlignment="1" applyProtection="1">
      <alignment horizontal="center"/>
      <protection locked="0"/>
    </xf>
    <xf numFmtId="0" fontId="0" fillId="0" borderId="48" xfId="0" applyBorder="1"/>
    <xf numFmtId="49" fontId="3" fillId="0" borderId="71" xfId="0" applyNumberFormat="1" applyFont="1" applyBorder="1" applyAlignment="1" applyProtection="1">
      <alignment horizontal="center"/>
    </xf>
    <xf numFmtId="0" fontId="0" fillId="0" borderId="51" xfId="0" applyBorder="1" applyAlignment="1">
      <alignment vertical="center" wrapText="1"/>
    </xf>
    <xf numFmtId="49" fontId="1" fillId="0" borderId="51" xfId="0" applyNumberFormat="1" applyFont="1" applyBorder="1" applyAlignment="1" applyProtection="1">
      <alignment horizontal="left"/>
    </xf>
    <xf numFmtId="3" fontId="1" fillId="0" borderId="51" xfId="0" applyNumberFormat="1" applyFont="1" applyBorder="1" applyAlignment="1" applyProtection="1">
      <alignment horizontal="center"/>
      <protection locked="0"/>
    </xf>
    <xf numFmtId="0" fontId="0" fillId="0" borderId="51" xfId="0" applyBorder="1"/>
    <xf numFmtId="0" fontId="1" fillId="0" borderId="51" xfId="0" applyFont="1" applyBorder="1" applyAlignment="1" applyProtection="1">
      <alignment horizontal="center"/>
      <protection locked="0"/>
    </xf>
    <xf numFmtId="49" fontId="3" fillId="0" borderId="72" xfId="0" applyNumberFormat="1" applyFont="1" applyBorder="1" applyProtection="1"/>
    <xf numFmtId="0" fontId="0" fillId="0" borderId="73" xfId="0" applyBorder="1" applyAlignment="1">
      <alignment vertical="center" wrapText="1"/>
    </xf>
    <xf numFmtId="49" fontId="1" fillId="0" borderId="73" xfId="0" applyNumberFormat="1" applyFont="1" applyBorder="1" applyAlignment="1" applyProtection="1">
      <alignment horizontal="left"/>
    </xf>
    <xf numFmtId="3" fontId="1" fillId="0" borderId="73" xfId="0" applyNumberFormat="1" applyFont="1" applyBorder="1" applyAlignment="1" applyProtection="1">
      <alignment horizontal="center"/>
      <protection locked="0"/>
    </xf>
    <xf numFmtId="0" fontId="0" fillId="0" borderId="73" xfId="0" applyBorder="1"/>
    <xf numFmtId="0" fontId="17" fillId="0" borderId="73" xfId="0" applyFont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Protection="1"/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76" xfId="0" applyBorder="1"/>
    <xf numFmtId="0" fontId="18" fillId="0" borderId="77" xfId="0" applyFont="1" applyBorder="1"/>
    <xf numFmtId="0" fontId="0" fillId="0" borderId="77" xfId="0" applyBorder="1"/>
    <xf numFmtId="0" fontId="0" fillId="0" borderId="78" xfId="0" applyBorder="1" applyAlignment="1">
      <alignment horizontal="center"/>
    </xf>
    <xf numFmtId="0" fontId="0" fillId="0" borderId="79" xfId="0" applyBorder="1"/>
    <xf numFmtId="0" fontId="0" fillId="0" borderId="80" xfId="0" applyBorder="1" applyAlignment="1">
      <alignment horizontal="center"/>
    </xf>
    <xf numFmtId="0" fontId="0" fillId="10" borderId="79" xfId="0" applyFill="1" applyBorder="1"/>
    <xf numFmtId="0" fontId="0" fillId="10" borderId="48" xfId="0" applyFill="1" applyBorder="1"/>
    <xf numFmtId="1" fontId="0" fillId="10" borderId="48" xfId="0" applyNumberFormat="1" applyFill="1" applyBorder="1" applyAlignment="1">
      <alignment horizontal="center" vertical="center"/>
    </xf>
    <xf numFmtId="0" fontId="0" fillId="10" borderId="80" xfId="0" applyFill="1" applyBorder="1" applyAlignment="1">
      <alignment horizontal="center"/>
    </xf>
    <xf numFmtId="3" fontId="0" fillId="10" borderId="48" xfId="0" applyNumberFormat="1" applyFill="1" applyBorder="1" applyAlignment="1">
      <alignment horizontal="center" vertical="center"/>
    </xf>
    <xf numFmtId="0" fontId="0" fillId="11" borderId="79" xfId="0" applyFill="1" applyBorder="1"/>
    <xf numFmtId="0" fontId="0" fillId="11" borderId="48" xfId="0" applyFill="1" applyBorder="1"/>
    <xf numFmtId="3" fontId="0" fillId="11" borderId="48" xfId="0" applyNumberFormat="1" applyFill="1" applyBorder="1" applyAlignment="1">
      <alignment horizontal="center" vertical="center"/>
    </xf>
    <xf numFmtId="0" fontId="0" fillId="11" borderId="80" xfId="0" applyFill="1" applyBorder="1" applyAlignment="1">
      <alignment horizontal="center"/>
    </xf>
    <xf numFmtId="0" fontId="0" fillId="12" borderId="79" xfId="0" applyFill="1" applyBorder="1"/>
    <xf numFmtId="0" fontId="0" fillId="12" borderId="48" xfId="0" applyFill="1" applyBorder="1"/>
    <xf numFmtId="3" fontId="0" fillId="12" borderId="48" xfId="0" applyNumberFormat="1" applyFill="1" applyBorder="1" applyAlignment="1">
      <alignment horizontal="center" vertical="center"/>
    </xf>
    <xf numFmtId="0" fontId="0" fillId="12" borderId="80" xfId="0" applyFill="1" applyBorder="1" applyAlignment="1">
      <alignment horizontal="center"/>
    </xf>
    <xf numFmtId="1" fontId="0" fillId="0" borderId="48" xfId="0" applyNumberFormat="1" applyBorder="1" applyAlignment="1">
      <alignment vertical="center"/>
    </xf>
    <xf numFmtId="0" fontId="8" fillId="13" borderId="79" xfId="0" applyFont="1" applyFill="1" applyBorder="1"/>
    <xf numFmtId="0" fontId="8" fillId="13" borderId="48" xfId="0" applyFont="1" applyFill="1" applyBorder="1"/>
    <xf numFmtId="3" fontId="8" fillId="13" borderId="48" xfId="0" applyNumberFormat="1" applyFont="1" applyFill="1" applyBorder="1" applyAlignment="1">
      <alignment horizontal="center" vertical="center"/>
    </xf>
    <xf numFmtId="0" fontId="8" fillId="13" borderId="80" xfId="0" applyFont="1" applyFill="1" applyBorder="1" applyAlignment="1">
      <alignment horizontal="center"/>
    </xf>
    <xf numFmtId="0" fontId="0" fillId="0" borderId="81" xfId="0" applyBorder="1"/>
    <xf numFmtId="0" fontId="0" fillId="0" borderId="67" xfId="0" applyBorder="1"/>
    <xf numFmtId="0" fontId="0" fillId="0" borderId="82" xfId="0" applyBorder="1" applyAlignment="1">
      <alignment horizontal="center"/>
    </xf>
    <xf numFmtId="0" fontId="14" fillId="0" borderId="26" xfId="0" applyNumberFormat="1" applyFont="1" applyFill="1" applyBorder="1" applyAlignment="1">
      <alignment vertical="top"/>
    </xf>
    <xf numFmtId="0" fontId="14" fillId="0" borderId="33" xfId="0" applyNumberFormat="1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vertical="top" shrinkToFit="1"/>
    </xf>
    <xf numFmtId="164" fontId="14" fillId="0" borderId="33" xfId="0" applyNumberFormat="1" applyFont="1" applyFill="1" applyBorder="1" applyAlignment="1">
      <alignment vertical="top" shrinkToFit="1"/>
    </xf>
    <xf numFmtId="4" fontId="14" fillId="0" borderId="33" xfId="0" applyNumberFormat="1" applyFont="1" applyFill="1" applyBorder="1" applyAlignment="1">
      <alignment vertical="top" shrinkToFit="1"/>
    </xf>
    <xf numFmtId="0" fontId="14" fillId="0" borderId="33" xfId="0" applyFont="1" applyFill="1" applyBorder="1" applyAlignment="1">
      <alignment vertical="top" shrinkToFit="1"/>
    </xf>
    <xf numFmtId="0" fontId="14" fillId="0" borderId="26" xfId="0" applyFont="1" applyFill="1" applyBorder="1" applyAlignment="1">
      <alignment vertical="top"/>
    </xf>
    <xf numFmtId="4" fontId="14" fillId="0" borderId="38" xfId="0" applyNumberFormat="1" applyFont="1" applyFill="1" applyBorder="1" applyAlignment="1">
      <alignment vertical="top" shrinkToFit="1"/>
    </xf>
    <xf numFmtId="0" fontId="14" fillId="0" borderId="38" xfId="0" applyFont="1" applyFill="1" applyBorder="1" applyAlignment="1">
      <alignment vertical="top" shrinkToFit="1"/>
    </xf>
    <xf numFmtId="49" fontId="8" fillId="0" borderId="0" xfId="0" applyNumberFormat="1" applyFont="1" applyBorder="1" applyAlignment="1">
      <alignment horizontal="left" vertical="center"/>
    </xf>
    <xf numFmtId="4" fontId="14" fillId="14" borderId="33" xfId="0" applyNumberFormat="1" applyFont="1" applyFill="1" applyBorder="1" applyAlignment="1">
      <alignment vertical="top" shrinkToFit="1"/>
    </xf>
    <xf numFmtId="0" fontId="14" fillId="0" borderId="84" xfId="0" applyFont="1" applyFill="1" applyBorder="1" applyAlignment="1">
      <alignment vertical="top"/>
    </xf>
    <xf numFmtId="0" fontId="14" fillId="0" borderId="83" xfId="0" applyNumberFormat="1" applyFont="1" applyFill="1" applyBorder="1" applyAlignment="1">
      <alignment vertical="top"/>
    </xf>
    <xf numFmtId="0" fontId="14" fillId="0" borderId="83" xfId="0" applyNumberFormat="1" applyFont="1" applyFill="1" applyBorder="1" applyAlignment="1">
      <alignment horizontal="left" vertical="top" wrapText="1"/>
    </xf>
    <xf numFmtId="0" fontId="14" fillId="0" borderId="85" xfId="0" applyFont="1" applyFill="1" applyBorder="1" applyAlignment="1">
      <alignment vertical="top" shrinkToFit="1"/>
    </xf>
    <xf numFmtId="164" fontId="14" fillId="0" borderId="83" xfId="0" applyNumberFormat="1" applyFont="1" applyFill="1" applyBorder="1" applyAlignment="1">
      <alignment vertical="top" shrinkToFit="1"/>
    </xf>
    <xf numFmtId="4" fontId="14" fillId="14" borderId="83" xfId="0" applyNumberFormat="1" applyFont="1" applyFill="1" applyBorder="1" applyAlignment="1">
      <alignment vertical="top" shrinkToFit="1"/>
    </xf>
    <xf numFmtId="4" fontId="14" fillId="0" borderId="83" xfId="0" applyNumberFormat="1" applyFont="1" applyFill="1" applyBorder="1" applyAlignment="1">
      <alignment vertical="top" shrinkToFit="1"/>
    </xf>
    <xf numFmtId="0" fontId="1" fillId="14" borderId="37" xfId="0" applyFont="1" applyFill="1" applyBorder="1" applyAlignment="1" applyProtection="1">
      <alignment horizontal="center"/>
      <protection locked="0"/>
    </xf>
    <xf numFmtId="0" fontId="1" fillId="14" borderId="48" xfId="0" applyFont="1" applyFill="1" applyBorder="1" applyAlignment="1" applyProtection="1">
      <alignment horizontal="center"/>
      <protection locked="0"/>
    </xf>
    <xf numFmtId="0" fontId="1" fillId="14" borderId="67" xfId="0" applyFont="1" applyFill="1" applyBorder="1" applyAlignment="1" applyProtection="1">
      <alignment horizontal="center"/>
      <protection locked="0"/>
    </xf>
    <xf numFmtId="165" fontId="1" fillId="14" borderId="37" xfId="0" applyNumberFormat="1" applyFont="1" applyFill="1" applyBorder="1" applyAlignment="1" applyProtection="1">
      <alignment horizontal="center"/>
      <protection locked="0"/>
    </xf>
    <xf numFmtId="165" fontId="1" fillId="14" borderId="48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2" fontId="12" fillId="3" borderId="7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3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16" fillId="7" borderId="7" xfId="0" applyFont="1" applyFill="1" applyBorder="1" applyAlignment="1" applyProtection="1">
      <alignment horizontal="center" vertical="center" wrapText="1"/>
    </xf>
    <xf numFmtId="0" fontId="16" fillId="7" borderId="60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0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35</v>
      </c>
    </row>
    <row r="2" spans="1:7" ht="57.75" customHeight="1">
      <c r="A2" s="319" t="s">
        <v>36</v>
      </c>
      <c r="B2" s="319"/>
      <c r="C2" s="319"/>
      <c r="D2" s="319"/>
      <c r="E2" s="319"/>
      <c r="F2" s="319"/>
      <c r="G2" s="31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6"/>
  <sheetViews>
    <sheetView showGridLines="0" topLeftCell="B43" zoomScaleSheetLayoutView="75" workbookViewId="0">
      <selection activeCell="D11" sqref="D11:G11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hidden="1" customWidth="1"/>
    <col min="8" max="8" width="12.7109375" hidden="1" customWidth="1"/>
    <col min="9" max="9" width="12.7109375" style="1" customWidth="1"/>
    <col min="10" max="10" width="22.85546875" style="1" customWidth="1"/>
    <col min="11" max="11" width="4.28515625" customWidth="1"/>
    <col min="12" max="15" width="10.7109375" customWidth="1"/>
  </cols>
  <sheetData>
    <row r="1" spans="1:15" ht="33.75" customHeight="1">
      <c r="A1" s="72" t="s">
        <v>33</v>
      </c>
      <c r="B1" s="320" t="s">
        <v>39</v>
      </c>
      <c r="C1" s="321"/>
      <c r="D1" s="321"/>
      <c r="E1" s="321"/>
      <c r="F1" s="321"/>
      <c r="G1" s="321"/>
      <c r="H1" s="321"/>
      <c r="I1" s="321"/>
      <c r="J1" s="322"/>
    </row>
    <row r="2" spans="1:15" ht="23.25" customHeight="1">
      <c r="A2" s="4"/>
      <c r="B2" s="77" t="s">
        <v>37</v>
      </c>
      <c r="C2" s="78"/>
      <c r="D2" s="338" t="s">
        <v>460</v>
      </c>
      <c r="E2" s="339"/>
      <c r="F2" s="339"/>
      <c r="G2" s="339"/>
      <c r="H2" s="339"/>
      <c r="I2" s="339"/>
      <c r="J2" s="340"/>
      <c r="O2" s="2"/>
    </row>
    <row r="3" spans="1:15" ht="23.25" hidden="1" customHeight="1">
      <c r="A3" s="4"/>
      <c r="B3" s="79" t="s">
        <v>40</v>
      </c>
      <c r="C3" s="80"/>
      <c r="D3" s="332"/>
      <c r="E3" s="333"/>
      <c r="F3" s="333"/>
      <c r="G3" s="333"/>
      <c r="H3" s="333"/>
      <c r="I3" s="333"/>
      <c r="J3" s="334"/>
    </row>
    <row r="4" spans="1:15" ht="23.25" hidden="1" customHeight="1">
      <c r="A4" s="4"/>
      <c r="B4" s="81" t="s">
        <v>41</v>
      </c>
      <c r="C4" s="82"/>
      <c r="D4" s="83"/>
      <c r="E4" s="83"/>
      <c r="F4" s="84"/>
      <c r="G4" s="85"/>
      <c r="H4" s="84"/>
      <c r="I4" s="85"/>
      <c r="J4" s="86"/>
    </row>
    <row r="5" spans="1:15" ht="24" customHeight="1">
      <c r="A5" s="4"/>
      <c r="B5" s="47" t="s">
        <v>21</v>
      </c>
      <c r="C5" s="5"/>
      <c r="D5" s="305" t="s">
        <v>458</v>
      </c>
      <c r="E5" s="26"/>
      <c r="F5" s="26"/>
      <c r="G5" s="26"/>
      <c r="H5" s="28" t="s">
        <v>30</v>
      </c>
      <c r="I5" s="87"/>
      <c r="J5" s="11"/>
    </row>
    <row r="6" spans="1:15" ht="15.75" customHeight="1">
      <c r="A6" s="4"/>
      <c r="B6" s="41"/>
      <c r="C6" s="26"/>
      <c r="D6" s="305" t="s">
        <v>459</v>
      </c>
      <c r="E6" s="26"/>
      <c r="F6" s="26"/>
      <c r="G6" s="26"/>
      <c r="H6" s="28" t="s">
        <v>31</v>
      </c>
      <c r="I6" s="87"/>
      <c r="J6" s="11"/>
    </row>
    <row r="7" spans="1:15" ht="15.75" customHeight="1">
      <c r="A7" s="4"/>
      <c r="B7" s="42"/>
      <c r="C7" s="88"/>
      <c r="D7" s="76"/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30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31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341"/>
      <c r="E11" s="341"/>
      <c r="F11" s="341"/>
      <c r="G11" s="341"/>
      <c r="H11" s="28" t="s">
        <v>30</v>
      </c>
      <c r="I11" s="87"/>
      <c r="J11" s="11"/>
    </row>
    <row r="12" spans="1:15" ht="15.75" customHeight="1">
      <c r="A12" s="4"/>
      <c r="B12" s="41"/>
      <c r="C12" s="26"/>
      <c r="D12" s="330"/>
      <c r="E12" s="330"/>
      <c r="F12" s="330"/>
      <c r="G12" s="330"/>
      <c r="H12" s="28" t="s">
        <v>31</v>
      </c>
      <c r="I12" s="87"/>
      <c r="J12" s="11"/>
    </row>
    <row r="13" spans="1:15" ht="15.75" customHeight="1">
      <c r="A13" s="4"/>
      <c r="B13" s="42"/>
      <c r="C13" s="88"/>
      <c r="D13" s="331"/>
      <c r="E13" s="331"/>
      <c r="F13" s="331"/>
      <c r="G13" s="331"/>
      <c r="H13" s="29"/>
      <c r="I13" s="34"/>
      <c r="J13" s="51"/>
    </row>
    <row r="14" spans="1:15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3" customHeight="1">
      <c r="A15" s="4"/>
      <c r="B15" s="65" t="s">
        <v>29</v>
      </c>
      <c r="C15" s="58"/>
      <c r="D15" s="59"/>
      <c r="E15" s="64"/>
      <c r="F15" s="61"/>
      <c r="G15" s="50"/>
      <c r="H15" s="50"/>
      <c r="I15" s="50"/>
      <c r="J15" s="62"/>
    </row>
    <row r="16" spans="1:15" ht="23.25" customHeight="1">
      <c r="A16" s="4"/>
      <c r="B16" s="57" t="s">
        <v>11</v>
      </c>
      <c r="C16" s="58"/>
      <c r="D16" s="59"/>
      <c r="E16" s="60">
        <v>15</v>
      </c>
      <c r="F16" s="61" t="s">
        <v>0</v>
      </c>
      <c r="G16" s="327">
        <v>0</v>
      </c>
      <c r="H16" s="328"/>
      <c r="I16" s="328"/>
      <c r="J16" s="62" t="str">
        <f t="shared" ref="J16:J21" si="0">Mena</f>
        <v>CZK</v>
      </c>
    </row>
    <row r="17" spans="1:10" ht="23.25" customHeight="1">
      <c r="A17" s="4"/>
      <c r="B17" s="57" t="s">
        <v>12</v>
      </c>
      <c r="C17" s="58"/>
      <c r="D17" s="59"/>
      <c r="E17" s="60">
        <f>SazbaDPH1</f>
        <v>15</v>
      </c>
      <c r="F17" s="61" t="s">
        <v>0</v>
      </c>
      <c r="G17" s="343">
        <v>0</v>
      </c>
      <c r="H17" s="344"/>
      <c r="I17" s="344"/>
      <c r="J17" s="62" t="str">
        <f t="shared" si="0"/>
        <v>CZK</v>
      </c>
    </row>
    <row r="18" spans="1:10" ht="23.25" customHeight="1">
      <c r="A18" s="4"/>
      <c r="B18" s="57" t="s">
        <v>13</v>
      </c>
      <c r="C18" s="58"/>
      <c r="D18" s="59"/>
      <c r="E18" s="60">
        <v>21</v>
      </c>
      <c r="F18" s="61" t="s">
        <v>0</v>
      </c>
      <c r="G18" s="327">
        <f>I63</f>
        <v>0</v>
      </c>
      <c r="H18" s="328"/>
      <c r="I18" s="328"/>
      <c r="J18" s="62" t="str">
        <f t="shared" si="0"/>
        <v>CZK</v>
      </c>
    </row>
    <row r="19" spans="1:10" ht="23.25" customHeight="1">
      <c r="A19" s="4"/>
      <c r="B19" s="49" t="s">
        <v>14</v>
      </c>
      <c r="C19" s="22"/>
      <c r="D19" s="18"/>
      <c r="E19" s="43">
        <f>SazbaDPH2</f>
        <v>21</v>
      </c>
      <c r="F19" s="44" t="s">
        <v>0</v>
      </c>
      <c r="G19" s="323">
        <f>ZakladDPHZakl*1.21</f>
        <v>0</v>
      </c>
      <c r="H19" s="324"/>
      <c r="I19" s="324"/>
      <c r="J19" s="56" t="str">
        <f t="shared" si="0"/>
        <v>CZK</v>
      </c>
    </row>
    <row r="20" spans="1:10" ht="23.25" customHeight="1" thickBot="1">
      <c r="A20" s="4"/>
      <c r="B20" s="48" t="s">
        <v>4</v>
      </c>
      <c r="C20" s="20"/>
      <c r="D20" s="23"/>
      <c r="E20" s="20"/>
      <c r="F20" s="21"/>
      <c r="G20" s="325"/>
      <c r="H20" s="325"/>
      <c r="I20" s="325"/>
      <c r="J20" s="63" t="str">
        <f t="shared" si="0"/>
        <v>CZK</v>
      </c>
    </row>
    <row r="21" spans="1:10" ht="27.75" hidden="1" customHeight="1" thickBot="1">
      <c r="A21" s="4"/>
      <c r="B21" s="108" t="s">
        <v>22</v>
      </c>
      <c r="C21" s="109"/>
      <c r="D21" s="109"/>
      <c r="E21" s="110"/>
      <c r="F21" s="111"/>
      <c r="G21" s="326">
        <v>560270.15</v>
      </c>
      <c r="H21" s="329"/>
      <c r="I21" s="329"/>
      <c r="J21" s="112" t="str">
        <f t="shared" si="0"/>
        <v>CZK</v>
      </c>
    </row>
    <row r="22" spans="1:10" ht="27.75" customHeight="1" thickBot="1">
      <c r="A22" s="4"/>
      <c r="B22" s="108" t="s">
        <v>32</v>
      </c>
      <c r="C22" s="113"/>
      <c r="D22" s="113"/>
      <c r="E22" s="113"/>
      <c r="F22" s="113"/>
      <c r="G22" s="326">
        <f>DPHZakl</f>
        <v>0</v>
      </c>
      <c r="H22" s="326"/>
      <c r="I22" s="326"/>
      <c r="J22" s="114" t="s">
        <v>45</v>
      </c>
    </row>
    <row r="23" spans="1:10" ht="12.75" customHeight="1">
      <c r="A23" s="4"/>
      <c r="B23" s="4"/>
      <c r="C23" s="5"/>
      <c r="D23" s="5"/>
      <c r="E23" s="5"/>
      <c r="F23" s="5"/>
      <c r="G23" s="45"/>
      <c r="H23" s="5"/>
      <c r="I23" s="45"/>
      <c r="J23" s="12"/>
    </row>
    <row r="24" spans="1:10" ht="30" customHeight="1">
      <c r="A24" s="4"/>
      <c r="B24" s="4"/>
      <c r="C24" s="5"/>
      <c r="D24" s="5"/>
      <c r="E24" s="5"/>
      <c r="F24" s="5"/>
      <c r="G24" s="45"/>
      <c r="H24" s="5"/>
      <c r="I24" s="45"/>
      <c r="J24" s="12"/>
    </row>
    <row r="25" spans="1:10" ht="18.75" customHeight="1">
      <c r="A25" s="4"/>
      <c r="B25" s="24"/>
      <c r="C25" s="19" t="s">
        <v>10</v>
      </c>
      <c r="D25" s="39"/>
      <c r="E25" s="39"/>
      <c r="F25" s="19" t="s">
        <v>9</v>
      </c>
      <c r="G25" s="39"/>
      <c r="H25" s="40">
        <f ca="1">TODAY()</f>
        <v>44135</v>
      </c>
      <c r="I25" s="39"/>
      <c r="J25" s="12"/>
    </row>
    <row r="26" spans="1:10" ht="47.25" customHeight="1">
      <c r="A26" s="4"/>
      <c r="B26" s="4"/>
      <c r="C26" s="5"/>
      <c r="D26" s="5"/>
      <c r="E26" s="5"/>
      <c r="F26" s="5"/>
      <c r="G26" s="45"/>
      <c r="H26" s="5"/>
      <c r="I26" s="45"/>
      <c r="J26" s="12"/>
    </row>
    <row r="27" spans="1:10" s="37" customFormat="1" ht="18.75" customHeight="1">
      <c r="A27" s="30"/>
      <c r="B27" s="30"/>
      <c r="C27" s="31"/>
      <c r="D27" s="25"/>
      <c r="E27" s="25"/>
      <c r="F27" s="31"/>
      <c r="G27" s="32"/>
      <c r="H27" s="25"/>
      <c r="I27" s="32"/>
      <c r="J27" s="38"/>
    </row>
    <row r="28" spans="1:10" ht="12.75" customHeight="1">
      <c r="A28" s="4"/>
      <c r="B28" s="4"/>
      <c r="C28" s="5"/>
      <c r="D28" s="342" t="s">
        <v>2</v>
      </c>
      <c r="E28" s="342"/>
      <c r="F28" s="5"/>
      <c r="G28" s="45"/>
      <c r="H28" s="13" t="s">
        <v>3</v>
      </c>
      <c r="I28" s="45"/>
      <c r="J28" s="12"/>
    </row>
    <row r="29" spans="1:10" ht="13.5" customHeight="1" thickBot="1">
      <c r="A29" s="14"/>
      <c r="B29" s="14"/>
      <c r="C29" s="15"/>
      <c r="D29" s="15"/>
      <c r="E29" s="15"/>
      <c r="F29" s="15"/>
      <c r="G29" s="16"/>
      <c r="H29" s="15"/>
      <c r="I29" s="16"/>
      <c r="J29" s="17"/>
    </row>
    <row r="30" spans="1:10" ht="27" hidden="1" customHeight="1">
      <c r="B30" s="73" t="s">
        <v>15</v>
      </c>
      <c r="C30" s="3"/>
      <c r="D30" s="3"/>
      <c r="E30" s="3"/>
      <c r="F30" s="100"/>
      <c r="G30" s="100"/>
      <c r="H30" s="100"/>
      <c r="I30" s="100"/>
      <c r="J30" s="3"/>
    </row>
    <row r="31" spans="1:10" ht="25.5" hidden="1" customHeight="1">
      <c r="A31" s="92" t="s">
        <v>34</v>
      </c>
      <c r="B31" s="94" t="s">
        <v>16</v>
      </c>
      <c r="C31" s="95" t="s">
        <v>5</v>
      </c>
      <c r="D31" s="96"/>
      <c r="E31" s="96"/>
      <c r="F31" s="101" t="str">
        <f>B16</f>
        <v>Základ pro sníženou DPH</v>
      </c>
      <c r="G31" s="101" t="str">
        <f>B18</f>
        <v>Základ pro základní DPH</v>
      </c>
      <c r="H31" s="102" t="s">
        <v>17</v>
      </c>
      <c r="I31" s="102" t="s">
        <v>1</v>
      </c>
      <c r="J31" s="97" t="s">
        <v>0</v>
      </c>
    </row>
    <row r="32" spans="1:10" ht="25.5" hidden="1" customHeight="1">
      <c r="A32" s="92">
        <v>0</v>
      </c>
      <c r="B32" s="98" t="s">
        <v>43</v>
      </c>
      <c r="C32" s="345" t="s">
        <v>42</v>
      </c>
      <c r="D32" s="346"/>
      <c r="E32" s="346"/>
      <c r="F32" s="103">
        <v>0</v>
      </c>
      <c r="G32" s="104">
        <v>560270.15</v>
      </c>
      <c r="H32" s="105">
        <v>117657</v>
      </c>
      <c r="I32" s="105">
        <v>677927.15</v>
      </c>
      <c r="J32" s="99" t="str">
        <f>IF(CenaCelkemVypocet=0,"",I32/CenaCelkemVypocet*100)</f>
        <v/>
      </c>
    </row>
    <row r="33" spans="1:10" ht="25.5" hidden="1" customHeight="1">
      <c r="A33" s="92"/>
      <c r="B33" s="347" t="s">
        <v>44</v>
      </c>
      <c r="C33" s="348"/>
      <c r="D33" s="348"/>
      <c r="E33" s="349"/>
      <c r="F33" s="106">
        <f>SUMIF(A32:A32,"=1",F32:F32)</f>
        <v>0</v>
      </c>
      <c r="G33" s="107">
        <f>SUMIF(A32:A32,"=1",G32:G32)</f>
        <v>0</v>
      </c>
      <c r="H33" s="107">
        <f>SUMIF(A32:A32,"=1",H32:H32)</f>
        <v>0</v>
      </c>
      <c r="I33" s="107">
        <f>SUMIF(A32:A32,"=1",I32:I32)</f>
        <v>0</v>
      </c>
      <c r="J33" s="93">
        <f>SUMIF(A32:A32,"=1",J32:J32)</f>
        <v>0</v>
      </c>
    </row>
    <row r="37" spans="1:10" ht="15.75">
      <c r="B37" s="115" t="s">
        <v>46</v>
      </c>
    </row>
    <row r="39" spans="1:10" ht="25.5" customHeight="1">
      <c r="A39" s="116"/>
      <c r="B39" s="120" t="s">
        <v>16</v>
      </c>
      <c r="C39" s="120" t="s">
        <v>5</v>
      </c>
      <c r="D39" s="121"/>
      <c r="E39" s="121"/>
      <c r="F39" s="124" t="s">
        <v>47</v>
      </c>
      <c r="G39" s="124" t="s">
        <v>27</v>
      </c>
      <c r="H39" s="124" t="s">
        <v>28</v>
      </c>
      <c r="I39" s="350" t="s">
        <v>26</v>
      </c>
      <c r="J39" s="350"/>
    </row>
    <row r="40" spans="1:10" ht="25.5" customHeight="1">
      <c r="A40" s="117"/>
      <c r="B40" s="127" t="s">
        <v>48</v>
      </c>
      <c r="C40" s="352" t="s">
        <v>49</v>
      </c>
      <c r="D40" s="353"/>
      <c r="E40" s="353"/>
      <c r="F40" s="131" t="s">
        <v>23</v>
      </c>
      <c r="G40" s="128">
        <v>0</v>
      </c>
      <c r="H40" s="128">
        <v>5950.33</v>
      </c>
      <c r="I40" s="351">
        <f>'Rozpočet Pol'!G8</f>
        <v>0</v>
      </c>
      <c r="J40" s="351"/>
    </row>
    <row r="41" spans="1:10" ht="25.5" customHeight="1">
      <c r="A41" s="117"/>
      <c r="B41" s="119" t="s">
        <v>50</v>
      </c>
      <c r="C41" s="336" t="s">
        <v>51</v>
      </c>
      <c r="D41" s="337"/>
      <c r="E41" s="337"/>
      <c r="F41" s="132" t="s">
        <v>23</v>
      </c>
      <c r="G41" s="125">
        <v>27648.81</v>
      </c>
      <c r="H41" s="125">
        <v>16531.93</v>
      </c>
      <c r="I41" s="335">
        <f>'Rozpočet Pol'!G13</f>
        <v>0</v>
      </c>
      <c r="J41" s="335"/>
    </row>
    <row r="42" spans="1:10" ht="25.5" customHeight="1">
      <c r="A42" s="117"/>
      <c r="B42" s="119" t="s">
        <v>52</v>
      </c>
      <c r="C42" s="336" t="s">
        <v>53</v>
      </c>
      <c r="D42" s="337"/>
      <c r="E42" s="337"/>
      <c r="F42" s="132" t="s">
        <v>23</v>
      </c>
      <c r="G42" s="125">
        <v>8040.64</v>
      </c>
      <c r="H42" s="125">
        <v>14711.52</v>
      </c>
      <c r="I42" s="335">
        <f>'Rozpočet Pol'!G20</f>
        <v>0</v>
      </c>
      <c r="J42" s="335"/>
    </row>
    <row r="43" spans="1:10" ht="25.5" customHeight="1">
      <c r="A43" s="117"/>
      <c r="B43" s="119" t="s">
        <v>54</v>
      </c>
      <c r="C43" s="336" t="s">
        <v>55</v>
      </c>
      <c r="D43" s="337"/>
      <c r="E43" s="337"/>
      <c r="F43" s="132" t="s">
        <v>23</v>
      </c>
      <c r="G43" s="125">
        <v>3218.04</v>
      </c>
      <c r="H43" s="125">
        <v>62780.77</v>
      </c>
      <c r="I43" s="335">
        <f>'Rozpočet Pol'!G22</f>
        <v>0</v>
      </c>
      <c r="J43" s="335"/>
    </row>
    <row r="44" spans="1:10" ht="25.5" customHeight="1">
      <c r="A44" s="117"/>
      <c r="B44" s="119" t="s">
        <v>56</v>
      </c>
      <c r="C44" s="336" t="s">
        <v>57</v>
      </c>
      <c r="D44" s="337"/>
      <c r="E44" s="337"/>
      <c r="F44" s="132" t="s">
        <v>23</v>
      </c>
      <c r="G44" s="125">
        <v>3487.38</v>
      </c>
      <c r="H44" s="125">
        <v>5471.62</v>
      </c>
      <c r="I44" s="335">
        <f>'Rozpočet Pol'!G26</f>
        <v>0</v>
      </c>
      <c r="J44" s="335"/>
    </row>
    <row r="45" spans="1:10" ht="25.5" customHeight="1">
      <c r="A45" s="117"/>
      <c r="B45" s="119" t="s">
        <v>58</v>
      </c>
      <c r="C45" s="336" t="s">
        <v>59</v>
      </c>
      <c r="D45" s="337"/>
      <c r="E45" s="337"/>
      <c r="F45" s="132" t="s">
        <v>23</v>
      </c>
      <c r="G45" s="125">
        <v>17473.7</v>
      </c>
      <c r="H45" s="125">
        <v>6568.21</v>
      </c>
      <c r="I45" s="335">
        <f>'Rozpočet Pol'!G28</f>
        <v>0</v>
      </c>
      <c r="J45" s="335"/>
    </row>
    <row r="46" spans="1:10" ht="25.5" customHeight="1">
      <c r="A46" s="117"/>
      <c r="B46" s="119" t="s">
        <v>60</v>
      </c>
      <c r="C46" s="336" t="s">
        <v>61</v>
      </c>
      <c r="D46" s="337"/>
      <c r="E46" s="337"/>
      <c r="F46" s="132" t="s">
        <v>23</v>
      </c>
      <c r="G46" s="125">
        <v>1.5</v>
      </c>
      <c r="H46" s="125">
        <v>2663.5</v>
      </c>
      <c r="I46" s="335">
        <f>'Rozpočet Pol'!G32</f>
        <v>0</v>
      </c>
      <c r="J46" s="335"/>
    </row>
    <row r="47" spans="1:10" ht="25.5" customHeight="1">
      <c r="A47" s="117"/>
      <c r="B47" s="119" t="s">
        <v>62</v>
      </c>
      <c r="C47" s="336" t="s">
        <v>63</v>
      </c>
      <c r="D47" s="337"/>
      <c r="E47" s="337"/>
      <c r="F47" s="132" t="s">
        <v>23</v>
      </c>
      <c r="G47" s="125">
        <v>765.89</v>
      </c>
      <c r="H47" s="125">
        <v>9658.7000000000007</v>
      </c>
      <c r="I47" s="335">
        <f>'Rozpočet Pol'!G34</f>
        <v>0</v>
      </c>
      <c r="J47" s="335"/>
    </row>
    <row r="48" spans="1:10" ht="25.5" customHeight="1">
      <c r="A48" s="117"/>
      <c r="B48" s="119" t="s">
        <v>64</v>
      </c>
      <c r="C48" s="336" t="s">
        <v>65</v>
      </c>
      <c r="D48" s="337"/>
      <c r="E48" s="337"/>
      <c r="F48" s="132" t="s">
        <v>23</v>
      </c>
      <c r="G48" s="125">
        <v>2035.2</v>
      </c>
      <c r="H48" s="125">
        <v>15010.68</v>
      </c>
      <c r="I48" s="335">
        <f>'Rozpočet Pol'!G41</f>
        <v>0</v>
      </c>
      <c r="J48" s="335"/>
    </row>
    <row r="49" spans="1:10" ht="25.5" customHeight="1">
      <c r="A49" s="117"/>
      <c r="B49" s="119" t="s">
        <v>66</v>
      </c>
      <c r="C49" s="336" t="s">
        <v>67</v>
      </c>
      <c r="D49" s="337"/>
      <c r="E49" s="337"/>
      <c r="F49" s="132" t="s">
        <v>24</v>
      </c>
      <c r="G49" s="125">
        <v>9625.4</v>
      </c>
      <c r="H49" s="125">
        <v>3917.96</v>
      </c>
      <c r="I49" s="335">
        <f>'Rozpočet Pol'!G65</f>
        <v>0</v>
      </c>
      <c r="J49" s="335"/>
    </row>
    <row r="50" spans="1:10" ht="25.5" customHeight="1">
      <c r="A50" s="117"/>
      <c r="B50" s="119" t="s">
        <v>68</v>
      </c>
      <c r="C50" s="336" t="s">
        <v>69</v>
      </c>
      <c r="D50" s="337"/>
      <c r="E50" s="337"/>
      <c r="F50" s="132" t="s">
        <v>24</v>
      </c>
      <c r="G50" s="125">
        <v>230.2</v>
      </c>
      <c r="H50" s="125">
        <v>3066.52</v>
      </c>
      <c r="I50" s="335">
        <f>'Rozpočet Pol'!G70</f>
        <v>0</v>
      </c>
      <c r="J50" s="335"/>
    </row>
    <row r="51" spans="1:10" ht="25.5" customHeight="1">
      <c r="A51" s="117"/>
      <c r="B51" s="119" t="s">
        <v>70</v>
      </c>
      <c r="C51" s="336" t="s">
        <v>71</v>
      </c>
      <c r="D51" s="337"/>
      <c r="E51" s="337"/>
      <c r="F51" s="132" t="s">
        <v>24</v>
      </c>
      <c r="G51" s="125">
        <v>7552.5</v>
      </c>
      <c r="H51" s="125">
        <v>8783.25</v>
      </c>
      <c r="I51" s="335">
        <f>'Rozpočet Pol'!G75</f>
        <v>0</v>
      </c>
      <c r="J51" s="335"/>
    </row>
    <row r="52" spans="1:10" ht="25.5" customHeight="1">
      <c r="A52" s="117"/>
      <c r="B52" s="119" t="s">
        <v>72</v>
      </c>
      <c r="C52" s="336" t="s">
        <v>73</v>
      </c>
      <c r="D52" s="337"/>
      <c r="E52" s="337"/>
      <c r="F52" s="132" t="s">
        <v>24</v>
      </c>
      <c r="G52" s="125">
        <v>2162.7199999999998</v>
      </c>
      <c r="H52" s="125">
        <v>18214.78</v>
      </c>
      <c r="I52" s="335">
        <f>'Rozpočet Pol'!G88</f>
        <v>0</v>
      </c>
      <c r="J52" s="335"/>
    </row>
    <row r="53" spans="1:10" ht="25.5" customHeight="1">
      <c r="A53" s="117"/>
      <c r="B53" s="119" t="s">
        <v>74</v>
      </c>
      <c r="C53" s="336" t="s">
        <v>75</v>
      </c>
      <c r="D53" s="337"/>
      <c r="E53" s="337"/>
      <c r="F53" s="132" t="s">
        <v>24</v>
      </c>
      <c r="G53" s="125">
        <v>64886.51</v>
      </c>
      <c r="H53" s="125">
        <v>20644.189999999999</v>
      </c>
      <c r="I53" s="335">
        <f>'Rozpočet Pol'!G103</f>
        <v>0</v>
      </c>
      <c r="J53" s="335"/>
    </row>
    <row r="54" spans="1:10" ht="25.5" customHeight="1">
      <c r="A54" s="117"/>
      <c r="B54" s="119" t="s">
        <v>76</v>
      </c>
      <c r="C54" s="336" t="s">
        <v>77</v>
      </c>
      <c r="D54" s="337"/>
      <c r="E54" s="337"/>
      <c r="F54" s="132" t="s">
        <v>24</v>
      </c>
      <c r="G54" s="125">
        <v>56367.82</v>
      </c>
      <c r="H54" s="125">
        <v>7872.18</v>
      </c>
      <c r="I54" s="335">
        <f>'Rozpočet Pol'!G127</f>
        <v>0</v>
      </c>
      <c r="J54" s="335"/>
    </row>
    <row r="55" spans="1:10" ht="25.5" customHeight="1">
      <c r="A55" s="117"/>
      <c r="B55" s="119" t="s">
        <v>76</v>
      </c>
      <c r="C55" s="336" t="s">
        <v>432</v>
      </c>
      <c r="D55" s="337"/>
      <c r="E55" s="337"/>
      <c r="F55" s="132" t="s">
        <v>24</v>
      </c>
      <c r="G55" s="178"/>
      <c r="H55" s="178"/>
      <c r="I55" s="335">
        <f>Elektroinstalace!C54</f>
        <v>0</v>
      </c>
      <c r="J55" s="335"/>
    </row>
    <row r="56" spans="1:10" ht="25.5" customHeight="1">
      <c r="A56" s="117"/>
      <c r="B56" s="119" t="s">
        <v>78</v>
      </c>
      <c r="C56" s="336" t="s">
        <v>79</v>
      </c>
      <c r="D56" s="337"/>
      <c r="E56" s="337"/>
      <c r="F56" s="132" t="s">
        <v>24</v>
      </c>
      <c r="G56" s="125">
        <v>750.1</v>
      </c>
      <c r="H56" s="125">
        <v>2127.4</v>
      </c>
      <c r="I56" s="335">
        <f>'Rozpočet Pol'!G131</f>
        <v>0</v>
      </c>
      <c r="J56" s="335"/>
    </row>
    <row r="57" spans="1:10" ht="25.5" customHeight="1">
      <c r="A57" s="117"/>
      <c r="B57" s="119" t="s">
        <v>80</v>
      </c>
      <c r="C57" s="336" t="s">
        <v>81</v>
      </c>
      <c r="D57" s="337"/>
      <c r="E57" s="337"/>
      <c r="F57" s="132" t="s">
        <v>24</v>
      </c>
      <c r="G57" s="125">
        <v>26675.24</v>
      </c>
      <c r="H57" s="125">
        <v>10487.76</v>
      </c>
      <c r="I57" s="335">
        <f>'Rozpočet Pol'!G134</f>
        <v>0</v>
      </c>
      <c r="J57" s="335"/>
    </row>
    <row r="58" spans="1:10" ht="25.5" customHeight="1">
      <c r="A58" s="117"/>
      <c r="B58" s="119" t="s">
        <v>82</v>
      </c>
      <c r="C58" s="336" t="s">
        <v>83</v>
      </c>
      <c r="D58" s="337"/>
      <c r="E58" s="337"/>
      <c r="F58" s="132" t="s">
        <v>24</v>
      </c>
      <c r="G58" s="125">
        <v>5961</v>
      </c>
      <c r="H58" s="125">
        <v>945</v>
      </c>
      <c r="I58" s="335">
        <f>'Rozpočet Pol'!G143</f>
        <v>0</v>
      </c>
      <c r="J58" s="335"/>
    </row>
    <row r="59" spans="1:10" ht="25.5" customHeight="1">
      <c r="A59" s="117"/>
      <c r="B59" s="119" t="s">
        <v>84</v>
      </c>
      <c r="C59" s="336" t="s">
        <v>85</v>
      </c>
      <c r="D59" s="337"/>
      <c r="E59" s="337"/>
      <c r="F59" s="132" t="s">
        <v>24</v>
      </c>
      <c r="G59" s="125">
        <v>19000.71</v>
      </c>
      <c r="H59" s="125">
        <v>25354.02</v>
      </c>
      <c r="I59" s="335">
        <f>'Rozpočet Pol'!G148</f>
        <v>0</v>
      </c>
      <c r="J59" s="335"/>
    </row>
    <row r="60" spans="1:10" ht="25.5" customHeight="1">
      <c r="A60" s="117"/>
      <c r="B60" s="119" t="s">
        <v>86</v>
      </c>
      <c r="C60" s="336" t="s">
        <v>87</v>
      </c>
      <c r="D60" s="337"/>
      <c r="E60" s="337"/>
      <c r="F60" s="132" t="s">
        <v>24</v>
      </c>
      <c r="G60" s="125">
        <v>25937.45</v>
      </c>
      <c r="H60" s="125">
        <v>31537.61</v>
      </c>
      <c r="I60" s="335">
        <f>'Rozpočet Pol'!G159</f>
        <v>0</v>
      </c>
      <c r="J60" s="335"/>
    </row>
    <row r="61" spans="1:10" ht="25.5" customHeight="1">
      <c r="A61" s="117"/>
      <c r="B61" s="119" t="s">
        <v>88</v>
      </c>
      <c r="C61" s="336" t="s">
        <v>89</v>
      </c>
      <c r="D61" s="337"/>
      <c r="E61" s="337"/>
      <c r="F61" s="132" t="s">
        <v>24</v>
      </c>
      <c r="G61" s="125">
        <v>1289.8599999999999</v>
      </c>
      <c r="H61" s="125">
        <v>4861.55</v>
      </c>
      <c r="I61" s="335">
        <f>'Rozpočet Pol'!G168</f>
        <v>0</v>
      </c>
      <c r="J61" s="335"/>
    </row>
    <row r="62" spans="1:10" ht="25.5" customHeight="1">
      <c r="A62" s="117"/>
      <c r="B62" s="129" t="s">
        <v>90</v>
      </c>
      <c r="C62" s="355" t="s">
        <v>25</v>
      </c>
      <c r="D62" s="356"/>
      <c r="E62" s="356"/>
      <c r="F62" s="133" t="s">
        <v>90</v>
      </c>
      <c r="G62" s="130">
        <v>0</v>
      </c>
      <c r="H62" s="130">
        <v>0</v>
      </c>
      <c r="I62" s="354">
        <f>'Rozpočet Pol'!G172</f>
        <v>0</v>
      </c>
      <c r="J62" s="354"/>
    </row>
    <row r="63" spans="1:10" ht="25.5" customHeight="1">
      <c r="A63" s="118"/>
      <c r="B63" s="122" t="s">
        <v>1</v>
      </c>
      <c r="C63" s="122"/>
      <c r="D63" s="123"/>
      <c r="E63" s="123"/>
      <c r="F63" s="134"/>
      <c r="G63" s="126">
        <f>SUM(G40:G62)</f>
        <v>283110.67</v>
      </c>
      <c r="H63" s="126">
        <f>SUM(H40:H62)</f>
        <v>277159.47999999992</v>
      </c>
      <c r="I63" s="357">
        <f>SUM(I40:J62)</f>
        <v>0</v>
      </c>
      <c r="J63" s="357"/>
    </row>
    <row r="64" spans="1:10">
      <c r="F64" s="90"/>
      <c r="G64" s="91"/>
      <c r="H64" s="90"/>
      <c r="I64" s="91"/>
      <c r="J64" s="91"/>
    </row>
    <row r="65" spans="6:10">
      <c r="F65" s="90"/>
      <c r="G65" s="91"/>
      <c r="H65" s="90"/>
      <c r="I65" s="91"/>
      <c r="J65" s="91"/>
    </row>
    <row r="66" spans="6:10">
      <c r="F66" s="90"/>
      <c r="G66" s="91"/>
      <c r="H66" s="90"/>
      <c r="I66" s="91"/>
      <c r="J66" s="9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I61:J61"/>
    <mergeCell ref="C61:E61"/>
    <mergeCell ref="I62:J62"/>
    <mergeCell ref="C62:E62"/>
    <mergeCell ref="I63:J63"/>
    <mergeCell ref="I58:J58"/>
    <mergeCell ref="C58:E58"/>
    <mergeCell ref="I59:J59"/>
    <mergeCell ref="C59:E59"/>
    <mergeCell ref="I60:J60"/>
    <mergeCell ref="C60:E60"/>
    <mergeCell ref="I54:J54"/>
    <mergeCell ref="C54:E54"/>
    <mergeCell ref="I56:J56"/>
    <mergeCell ref="C56:E56"/>
    <mergeCell ref="I57:J57"/>
    <mergeCell ref="C57:E57"/>
    <mergeCell ref="C55:E55"/>
    <mergeCell ref="I55:J55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I45:J45"/>
    <mergeCell ref="C45:E45"/>
    <mergeCell ref="I46:J46"/>
    <mergeCell ref="C46:E46"/>
    <mergeCell ref="I47:J47"/>
    <mergeCell ref="C47:E47"/>
    <mergeCell ref="I42:J42"/>
    <mergeCell ref="C42:E42"/>
    <mergeCell ref="I43:J43"/>
    <mergeCell ref="C43:E43"/>
    <mergeCell ref="I44:J44"/>
    <mergeCell ref="C44:E44"/>
    <mergeCell ref="I41:J41"/>
    <mergeCell ref="C41:E41"/>
    <mergeCell ref="D2:J2"/>
    <mergeCell ref="D11:G11"/>
    <mergeCell ref="D28:E28"/>
    <mergeCell ref="G17:I17"/>
    <mergeCell ref="G16:I16"/>
    <mergeCell ref="C32:E32"/>
    <mergeCell ref="B33:E33"/>
    <mergeCell ref="I39:J39"/>
    <mergeCell ref="I40:J40"/>
    <mergeCell ref="C40:E40"/>
    <mergeCell ref="B1:J1"/>
    <mergeCell ref="G19:I19"/>
    <mergeCell ref="G20:I20"/>
    <mergeCell ref="G22:I22"/>
    <mergeCell ref="G18:I18"/>
    <mergeCell ref="G21:I21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358" t="s">
        <v>6</v>
      </c>
      <c r="B1" s="358"/>
      <c r="C1" s="359"/>
      <c r="D1" s="358"/>
      <c r="E1" s="358"/>
      <c r="F1" s="358"/>
      <c r="G1" s="358"/>
    </row>
    <row r="2" spans="1:7" ht="24.95" customHeight="1">
      <c r="A2" s="75" t="s">
        <v>38</v>
      </c>
      <c r="B2" s="74"/>
      <c r="C2" s="360"/>
      <c r="D2" s="360"/>
      <c r="E2" s="360"/>
      <c r="F2" s="360"/>
      <c r="G2" s="361"/>
    </row>
    <row r="3" spans="1:7" ht="24.95" hidden="1" customHeight="1">
      <c r="A3" s="75" t="s">
        <v>7</v>
      </c>
      <c r="B3" s="74"/>
      <c r="C3" s="360"/>
      <c r="D3" s="360"/>
      <c r="E3" s="360"/>
      <c r="F3" s="360"/>
      <c r="G3" s="361"/>
    </row>
    <row r="4" spans="1:7" ht="24.95" hidden="1" customHeight="1">
      <c r="A4" s="75" t="s">
        <v>8</v>
      </c>
      <c r="B4" s="74"/>
      <c r="C4" s="360"/>
      <c r="D4" s="360"/>
      <c r="E4" s="360"/>
      <c r="F4" s="360"/>
      <c r="G4" s="361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78"/>
  <sheetViews>
    <sheetView tabSelected="1" topLeftCell="A138" zoomScale="85" zoomScaleNormal="85" workbookViewId="0">
      <selection activeCell="A177" sqref="A177"/>
    </sheetView>
  </sheetViews>
  <sheetFormatPr defaultRowHeight="12.75" outlineLevelRow="1"/>
  <cols>
    <col min="1" max="1" width="4.28515625" customWidth="1"/>
    <col min="2" max="2" width="14.42578125" style="89" customWidth="1"/>
    <col min="3" max="3" width="38.28515625" style="8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>
      <c r="A1" s="362" t="s">
        <v>6</v>
      </c>
      <c r="B1" s="362"/>
      <c r="C1" s="362"/>
      <c r="D1" s="362"/>
      <c r="E1" s="362"/>
      <c r="F1" s="362"/>
      <c r="G1" s="362"/>
      <c r="AE1" t="s">
        <v>92</v>
      </c>
    </row>
    <row r="2" spans="1:60" ht="24.95" customHeight="1">
      <c r="A2" s="137" t="s">
        <v>91</v>
      </c>
      <c r="B2" s="135"/>
      <c r="C2" s="363" t="s">
        <v>42</v>
      </c>
      <c r="D2" s="364"/>
      <c r="E2" s="364"/>
      <c r="F2" s="364"/>
      <c r="G2" s="365"/>
      <c r="AE2" t="s">
        <v>93</v>
      </c>
    </row>
    <row r="3" spans="1:60" ht="24.95" hidden="1" customHeight="1">
      <c r="A3" s="138" t="s">
        <v>7</v>
      </c>
      <c r="B3" s="136"/>
      <c r="C3" s="366"/>
      <c r="D3" s="367"/>
      <c r="E3" s="367"/>
      <c r="F3" s="367"/>
      <c r="G3" s="368"/>
      <c r="AE3" t="s">
        <v>94</v>
      </c>
    </row>
    <row r="4" spans="1:60" ht="24.95" hidden="1" customHeight="1">
      <c r="A4" s="138" t="s">
        <v>8</v>
      </c>
      <c r="B4" s="136"/>
      <c r="C4" s="366"/>
      <c r="D4" s="367"/>
      <c r="E4" s="367"/>
      <c r="F4" s="367"/>
      <c r="G4" s="368"/>
      <c r="AE4" t="s">
        <v>95</v>
      </c>
    </row>
    <row r="5" spans="1:60" hidden="1">
      <c r="A5" s="139" t="s">
        <v>96</v>
      </c>
      <c r="B5" s="140"/>
      <c r="C5" s="141"/>
      <c r="D5" s="142"/>
      <c r="E5" s="142"/>
      <c r="F5" s="142"/>
      <c r="G5" s="143"/>
      <c r="AE5" t="s">
        <v>97</v>
      </c>
    </row>
    <row r="7" spans="1:60" ht="38.25">
      <c r="A7" s="148" t="s">
        <v>98</v>
      </c>
      <c r="B7" s="149" t="s">
        <v>99</v>
      </c>
      <c r="C7" s="149" t="s">
        <v>100</v>
      </c>
      <c r="D7" s="148" t="s">
        <v>101</v>
      </c>
      <c r="E7" s="148" t="s">
        <v>102</v>
      </c>
      <c r="F7" s="144" t="s">
        <v>103</v>
      </c>
      <c r="G7" s="164" t="s">
        <v>26</v>
      </c>
      <c r="H7" s="165" t="s">
        <v>27</v>
      </c>
      <c r="I7" s="165" t="s">
        <v>104</v>
      </c>
      <c r="J7" s="165" t="s">
        <v>28</v>
      </c>
      <c r="K7" s="165" t="s">
        <v>105</v>
      </c>
      <c r="L7" s="165" t="s">
        <v>106</v>
      </c>
      <c r="M7" s="165" t="s">
        <v>107</v>
      </c>
      <c r="N7" s="165" t="s">
        <v>108</v>
      </c>
      <c r="O7" s="165" t="s">
        <v>109</v>
      </c>
      <c r="P7" s="165" t="s">
        <v>110</v>
      </c>
      <c r="Q7" s="165" t="s">
        <v>111</v>
      </c>
      <c r="R7" s="165" t="s">
        <v>112</v>
      </c>
      <c r="S7" s="165" t="s">
        <v>113</v>
      </c>
      <c r="T7" s="165" t="s">
        <v>114</v>
      </c>
      <c r="U7" s="151" t="s">
        <v>115</v>
      </c>
    </row>
    <row r="8" spans="1:60">
      <c r="A8" s="166" t="s">
        <v>116</v>
      </c>
      <c r="B8" s="167" t="s">
        <v>48</v>
      </c>
      <c r="C8" s="168" t="s">
        <v>49</v>
      </c>
      <c r="D8" s="169"/>
      <c r="E8" s="170"/>
      <c r="F8" s="171"/>
      <c r="G8" s="171">
        <f>SUM(G9:G12)</f>
        <v>0</v>
      </c>
      <c r="H8" s="171"/>
      <c r="I8" s="171">
        <f>SUM(I9:I12)</f>
        <v>0</v>
      </c>
      <c r="J8" s="171"/>
      <c r="K8" s="171">
        <f>SUM(K9:K12)</f>
        <v>5950.33</v>
      </c>
      <c r="L8" s="171"/>
      <c r="M8" s="171">
        <f>SUM(M9:M12)</f>
        <v>0</v>
      </c>
      <c r="N8" s="150"/>
      <c r="O8" s="150">
        <f>SUM(O9:O12)</f>
        <v>0</v>
      </c>
      <c r="P8" s="150"/>
      <c r="Q8" s="150">
        <f>SUM(Q9:Q12)</f>
        <v>0</v>
      </c>
      <c r="R8" s="150"/>
      <c r="S8" s="150"/>
      <c r="T8" s="166"/>
      <c r="U8" s="150">
        <f>SUM(U9:U12)</f>
        <v>13.350000000000001</v>
      </c>
      <c r="AE8" t="s">
        <v>117</v>
      </c>
    </row>
    <row r="9" spans="1:60" ht="22.5" outlineLevel="1">
      <c r="A9" s="146">
        <v>1</v>
      </c>
      <c r="B9" s="152" t="s">
        <v>118</v>
      </c>
      <c r="C9" s="174" t="s">
        <v>119</v>
      </c>
      <c r="D9" s="154" t="s">
        <v>120</v>
      </c>
      <c r="E9" s="160">
        <v>3.1575000000000002</v>
      </c>
      <c r="F9" s="306"/>
      <c r="G9" s="162">
        <f>F9*E9</f>
        <v>0</v>
      </c>
      <c r="H9" s="162">
        <v>0</v>
      </c>
      <c r="I9" s="162">
        <f>ROUND(E9*H9,2)</f>
        <v>0</v>
      </c>
      <c r="J9" s="162">
        <v>624</v>
      </c>
      <c r="K9" s="162">
        <f>ROUND(E9*J9,2)</f>
        <v>1970.28</v>
      </c>
      <c r="L9" s="162">
        <v>21</v>
      </c>
      <c r="M9" s="162">
        <f>G9*(1+L9/100)</f>
        <v>0</v>
      </c>
      <c r="N9" s="155">
        <v>0</v>
      </c>
      <c r="O9" s="155">
        <f>ROUND(E9*N9,5)</f>
        <v>0</v>
      </c>
      <c r="P9" s="155">
        <v>0</v>
      </c>
      <c r="Q9" s="155">
        <f>ROUND(E9*P9,5)</f>
        <v>0</v>
      </c>
      <c r="R9" s="155"/>
      <c r="S9" s="155"/>
      <c r="T9" s="156">
        <v>1.0592999999999999</v>
      </c>
      <c r="U9" s="155">
        <f>ROUND(E9*T9,2)</f>
        <v>3.34</v>
      </c>
      <c r="V9" s="145"/>
      <c r="W9" s="145"/>
      <c r="X9" s="145"/>
      <c r="Y9" s="145"/>
      <c r="Z9" s="145"/>
      <c r="AA9" s="145"/>
      <c r="AB9" s="145"/>
      <c r="AC9" s="145"/>
      <c r="AD9" s="145"/>
      <c r="AE9" s="145" t="s">
        <v>121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>
      <c r="A10" s="146">
        <v>2</v>
      </c>
      <c r="B10" s="152" t="s">
        <v>122</v>
      </c>
      <c r="C10" s="174" t="s">
        <v>123</v>
      </c>
      <c r="D10" s="154" t="s">
        <v>120</v>
      </c>
      <c r="E10" s="160">
        <v>3.1575000000000002</v>
      </c>
      <c r="F10" s="306"/>
      <c r="G10" s="162">
        <f t="shared" ref="G10:G12" si="0">F10*E10</f>
        <v>0</v>
      </c>
      <c r="H10" s="162">
        <v>0</v>
      </c>
      <c r="I10" s="162">
        <f>ROUND(E10*H10,2)</f>
        <v>0</v>
      </c>
      <c r="J10" s="162">
        <v>813</v>
      </c>
      <c r="K10" s="162">
        <f>ROUND(E10*J10,2)</f>
        <v>2567.0500000000002</v>
      </c>
      <c r="L10" s="162">
        <v>21</v>
      </c>
      <c r="M10" s="162">
        <f>G10*(1+L10/100)</f>
        <v>0</v>
      </c>
      <c r="N10" s="155">
        <v>0</v>
      </c>
      <c r="O10" s="155">
        <f>ROUND(E10*N10,5)</f>
        <v>0</v>
      </c>
      <c r="P10" s="155">
        <v>0</v>
      </c>
      <c r="Q10" s="155">
        <f>ROUND(E10*P10,5)</f>
        <v>0</v>
      </c>
      <c r="R10" s="155"/>
      <c r="S10" s="155"/>
      <c r="T10" s="156">
        <v>2.601</v>
      </c>
      <c r="U10" s="155">
        <f>ROUND(E10*T10,2)</f>
        <v>8.2100000000000009</v>
      </c>
      <c r="V10" s="145"/>
      <c r="W10" s="145"/>
      <c r="X10" s="145"/>
      <c r="Y10" s="145"/>
      <c r="Z10" s="145"/>
      <c r="AA10" s="145"/>
      <c r="AB10" s="145"/>
      <c r="AC10" s="145"/>
      <c r="AD10" s="145"/>
      <c r="AE10" s="145" t="s">
        <v>121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>
      <c r="A11" s="146">
        <v>3</v>
      </c>
      <c r="B11" s="152" t="s">
        <v>124</v>
      </c>
      <c r="C11" s="174" t="s">
        <v>125</v>
      </c>
      <c r="D11" s="154" t="s">
        <v>120</v>
      </c>
      <c r="E11" s="160">
        <v>3</v>
      </c>
      <c r="F11" s="306"/>
      <c r="G11" s="162">
        <f t="shared" si="0"/>
        <v>0</v>
      </c>
      <c r="H11" s="162">
        <v>0</v>
      </c>
      <c r="I11" s="162">
        <f>ROUND(E11*H11,2)</f>
        <v>0</v>
      </c>
      <c r="J11" s="162">
        <v>322</v>
      </c>
      <c r="K11" s="162">
        <f>ROUND(E11*J11,2)</f>
        <v>966</v>
      </c>
      <c r="L11" s="162">
        <v>21</v>
      </c>
      <c r="M11" s="162">
        <f>G11*(1+L11/100)</f>
        <v>0</v>
      </c>
      <c r="N11" s="155">
        <v>0</v>
      </c>
      <c r="O11" s="155">
        <f>ROUND(E11*N11,5)</f>
        <v>0</v>
      </c>
      <c r="P11" s="155">
        <v>0</v>
      </c>
      <c r="Q11" s="155">
        <f>ROUND(E11*P11,5)</f>
        <v>0</v>
      </c>
      <c r="R11" s="155"/>
      <c r="S11" s="155"/>
      <c r="T11" s="156">
        <v>0.32334000000000002</v>
      </c>
      <c r="U11" s="155">
        <f>ROUND(E11*T11,2)</f>
        <v>0.97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 t="s">
        <v>121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>
      <c r="A12" s="146">
        <v>4</v>
      </c>
      <c r="B12" s="152" t="s">
        <v>126</v>
      </c>
      <c r="C12" s="174" t="s">
        <v>127</v>
      </c>
      <c r="D12" s="154" t="s">
        <v>120</v>
      </c>
      <c r="E12" s="160">
        <v>3</v>
      </c>
      <c r="F12" s="306"/>
      <c r="G12" s="162">
        <f t="shared" si="0"/>
        <v>0</v>
      </c>
      <c r="H12" s="162">
        <v>0</v>
      </c>
      <c r="I12" s="162">
        <f>ROUND(E12*H12,2)</f>
        <v>0</v>
      </c>
      <c r="J12" s="162">
        <v>149</v>
      </c>
      <c r="K12" s="162">
        <f>ROUND(E12*J12,2)</f>
        <v>447</v>
      </c>
      <c r="L12" s="162">
        <v>21</v>
      </c>
      <c r="M12" s="162">
        <f>G12*(1+L12/100)</f>
        <v>0</v>
      </c>
      <c r="N12" s="155">
        <v>0</v>
      </c>
      <c r="O12" s="155">
        <f>ROUND(E12*N12,5)</f>
        <v>0</v>
      </c>
      <c r="P12" s="155">
        <v>0</v>
      </c>
      <c r="Q12" s="155">
        <f>ROUND(E12*P12,5)</f>
        <v>0</v>
      </c>
      <c r="R12" s="155"/>
      <c r="S12" s="155"/>
      <c r="T12" s="156">
        <v>0.27600000000000002</v>
      </c>
      <c r="U12" s="155">
        <f>ROUND(E12*T12,2)</f>
        <v>0.83</v>
      </c>
      <c r="V12" s="145"/>
      <c r="W12" s="145"/>
      <c r="X12" s="145"/>
      <c r="Y12" s="145"/>
      <c r="Z12" s="145"/>
      <c r="AA12" s="145"/>
      <c r="AB12" s="145"/>
      <c r="AC12" s="145"/>
      <c r="AD12" s="145"/>
      <c r="AE12" s="145" t="s">
        <v>121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>
      <c r="A13" s="147" t="s">
        <v>116</v>
      </c>
      <c r="B13" s="153" t="s">
        <v>50</v>
      </c>
      <c r="C13" s="175" t="s">
        <v>51</v>
      </c>
      <c r="D13" s="157"/>
      <c r="E13" s="161"/>
      <c r="F13" s="163"/>
      <c r="G13" s="163">
        <f>SUM(G14:G19)</f>
        <v>0</v>
      </c>
      <c r="H13" s="163"/>
      <c r="I13" s="163">
        <f>SUM(I14:I19)</f>
        <v>27648.809999999998</v>
      </c>
      <c r="J13" s="163"/>
      <c r="K13" s="163">
        <f>SUM(K14:K19)</f>
        <v>16531.93</v>
      </c>
      <c r="L13" s="163"/>
      <c r="M13" s="163">
        <f>SUM(M14:M19)</f>
        <v>0</v>
      </c>
      <c r="N13" s="158"/>
      <c r="O13" s="158">
        <f>SUM(O14:O19)</f>
        <v>8.555670000000001</v>
      </c>
      <c r="P13" s="158"/>
      <c r="Q13" s="158">
        <f>SUM(Q14:Q19)</f>
        <v>0</v>
      </c>
      <c r="R13" s="158"/>
      <c r="S13" s="158"/>
      <c r="T13" s="159"/>
      <c r="U13" s="158">
        <f>SUM(U14:U19)</f>
        <v>39.599999999999994</v>
      </c>
      <c r="AE13" t="s">
        <v>117</v>
      </c>
    </row>
    <row r="14" spans="1:60" outlineLevel="1">
      <c r="A14" s="146">
        <v>5</v>
      </c>
      <c r="B14" s="152" t="s">
        <v>128</v>
      </c>
      <c r="C14" s="174" t="s">
        <v>129</v>
      </c>
      <c r="D14" s="154" t="s">
        <v>130</v>
      </c>
      <c r="E14" s="160">
        <v>7.0380000000000003</v>
      </c>
      <c r="F14" s="306"/>
      <c r="G14" s="162">
        <f>F14*E14</f>
        <v>0</v>
      </c>
      <c r="H14" s="162">
        <v>842.28</v>
      </c>
      <c r="I14" s="162">
        <f t="shared" ref="I14:I19" si="1">ROUND(E14*H14,2)</f>
        <v>5927.97</v>
      </c>
      <c r="J14" s="162">
        <v>298.72000000000003</v>
      </c>
      <c r="K14" s="162">
        <f t="shared" ref="K14:K19" si="2">ROUND(E14*J14,2)</f>
        <v>2102.39</v>
      </c>
      <c r="L14" s="162">
        <v>21</v>
      </c>
      <c r="M14" s="162">
        <f t="shared" ref="M14:M19" si="3">G14*(1+L14/100)</f>
        <v>0</v>
      </c>
      <c r="N14" s="155">
        <v>0.26335999999999998</v>
      </c>
      <c r="O14" s="155">
        <f t="shared" ref="O14:O19" si="4">ROUND(E14*N14,5)</f>
        <v>1.8535299999999999</v>
      </c>
      <c r="P14" s="155">
        <v>0</v>
      </c>
      <c r="Q14" s="155">
        <f t="shared" ref="Q14:Q19" si="5">ROUND(E14*P14,5)</f>
        <v>0</v>
      </c>
      <c r="R14" s="155"/>
      <c r="S14" s="155"/>
      <c r="T14" s="156">
        <v>0.74</v>
      </c>
      <c r="U14" s="155">
        <f t="shared" ref="U14:U19" si="6">ROUND(E14*T14,2)</f>
        <v>5.21</v>
      </c>
      <c r="V14" s="145"/>
      <c r="W14" s="145"/>
      <c r="X14" s="145"/>
      <c r="Y14" s="145"/>
      <c r="Z14" s="145"/>
      <c r="AA14" s="145"/>
      <c r="AB14" s="145"/>
      <c r="AC14" s="145"/>
      <c r="AD14" s="145"/>
      <c r="AE14" s="145" t="s">
        <v>131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>
      <c r="A15" s="146">
        <v>6</v>
      </c>
      <c r="B15" s="152" t="s">
        <v>132</v>
      </c>
      <c r="C15" s="174" t="s">
        <v>133</v>
      </c>
      <c r="D15" s="154" t="s">
        <v>130</v>
      </c>
      <c r="E15" s="160">
        <v>16.841000000000001</v>
      </c>
      <c r="F15" s="306"/>
      <c r="G15" s="162">
        <f t="shared" ref="G15:G19" si="7">F15*E15</f>
        <v>0</v>
      </c>
      <c r="H15" s="162">
        <v>291.92</v>
      </c>
      <c r="I15" s="162">
        <f t="shared" si="1"/>
        <v>4916.22</v>
      </c>
      <c r="J15" s="162">
        <v>216.07999999999998</v>
      </c>
      <c r="K15" s="162">
        <f t="shared" si="2"/>
        <v>3639</v>
      </c>
      <c r="L15" s="162">
        <v>21</v>
      </c>
      <c r="M15" s="162">
        <f t="shared" si="3"/>
        <v>0</v>
      </c>
      <c r="N15" s="155">
        <v>9.2030000000000001E-2</v>
      </c>
      <c r="O15" s="155">
        <f t="shared" si="4"/>
        <v>1.5498799999999999</v>
      </c>
      <c r="P15" s="155">
        <v>0</v>
      </c>
      <c r="Q15" s="155">
        <f t="shared" si="5"/>
        <v>0</v>
      </c>
      <c r="R15" s="155"/>
      <c r="S15" s="155"/>
      <c r="T15" s="156">
        <v>0.495</v>
      </c>
      <c r="U15" s="155">
        <f t="shared" si="6"/>
        <v>8.34</v>
      </c>
      <c r="V15" s="145"/>
      <c r="W15" s="145"/>
      <c r="X15" s="145"/>
      <c r="Y15" s="145"/>
      <c r="Z15" s="145"/>
      <c r="AA15" s="145"/>
      <c r="AB15" s="145"/>
      <c r="AC15" s="145"/>
      <c r="AD15" s="145"/>
      <c r="AE15" s="145" t="s">
        <v>131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>
      <c r="A16" s="146">
        <v>7</v>
      </c>
      <c r="B16" s="152" t="s">
        <v>134</v>
      </c>
      <c r="C16" s="174" t="s">
        <v>135</v>
      </c>
      <c r="D16" s="154" t="s">
        <v>130</v>
      </c>
      <c r="E16" s="160">
        <v>31.418500000000002</v>
      </c>
      <c r="F16" s="306"/>
      <c r="G16" s="162">
        <f t="shared" si="7"/>
        <v>0</v>
      </c>
      <c r="H16" s="162">
        <v>371.99</v>
      </c>
      <c r="I16" s="162">
        <f t="shared" si="1"/>
        <v>11687.37</v>
      </c>
      <c r="J16" s="162">
        <v>226.01</v>
      </c>
      <c r="K16" s="162">
        <f t="shared" si="2"/>
        <v>7100.9</v>
      </c>
      <c r="L16" s="162">
        <v>21</v>
      </c>
      <c r="M16" s="162">
        <f t="shared" si="3"/>
        <v>0</v>
      </c>
      <c r="N16" s="155">
        <v>0.11666</v>
      </c>
      <c r="O16" s="155">
        <f t="shared" si="4"/>
        <v>3.6652800000000001</v>
      </c>
      <c r="P16" s="155">
        <v>0</v>
      </c>
      <c r="Q16" s="155">
        <f t="shared" si="5"/>
        <v>0</v>
      </c>
      <c r="R16" s="155"/>
      <c r="S16" s="155"/>
      <c r="T16" s="156">
        <v>0.52200000000000002</v>
      </c>
      <c r="U16" s="155">
        <f t="shared" si="6"/>
        <v>16.399999999999999</v>
      </c>
      <c r="V16" s="145"/>
      <c r="W16" s="145"/>
      <c r="X16" s="145"/>
      <c r="Y16" s="145"/>
      <c r="Z16" s="145"/>
      <c r="AA16" s="145"/>
      <c r="AB16" s="145"/>
      <c r="AC16" s="145"/>
      <c r="AD16" s="145"/>
      <c r="AE16" s="145" t="s">
        <v>131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>
      <c r="A17" s="146">
        <v>8</v>
      </c>
      <c r="B17" s="152" t="s">
        <v>136</v>
      </c>
      <c r="C17" s="174" t="s">
        <v>137</v>
      </c>
      <c r="D17" s="154" t="s">
        <v>138</v>
      </c>
      <c r="E17" s="160">
        <v>3</v>
      </c>
      <c r="F17" s="306"/>
      <c r="G17" s="162">
        <f t="shared" si="7"/>
        <v>0</v>
      </c>
      <c r="H17" s="162">
        <v>33.479999999999997</v>
      </c>
      <c r="I17" s="162">
        <f t="shared" si="1"/>
        <v>100.44</v>
      </c>
      <c r="J17" s="162">
        <v>137.02000000000001</v>
      </c>
      <c r="K17" s="162">
        <f t="shared" si="2"/>
        <v>411.06</v>
      </c>
      <c r="L17" s="162">
        <v>21</v>
      </c>
      <c r="M17" s="162">
        <f t="shared" si="3"/>
        <v>0</v>
      </c>
      <c r="N17" s="155">
        <v>1.137E-2</v>
      </c>
      <c r="O17" s="155">
        <f t="shared" si="4"/>
        <v>3.4110000000000001E-2</v>
      </c>
      <c r="P17" s="155">
        <v>0</v>
      </c>
      <c r="Q17" s="155">
        <f t="shared" si="5"/>
        <v>0</v>
      </c>
      <c r="R17" s="155"/>
      <c r="S17" s="155"/>
      <c r="T17" s="156">
        <v>0.34749999999999998</v>
      </c>
      <c r="U17" s="155">
        <f t="shared" si="6"/>
        <v>1.04</v>
      </c>
      <c r="V17" s="145"/>
      <c r="W17" s="145"/>
      <c r="X17" s="145"/>
      <c r="Y17" s="145"/>
      <c r="Z17" s="145"/>
      <c r="AA17" s="145"/>
      <c r="AB17" s="145"/>
      <c r="AC17" s="145"/>
      <c r="AD17" s="145"/>
      <c r="AE17" s="145" t="s">
        <v>131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>
      <c r="A18" s="146">
        <v>9</v>
      </c>
      <c r="B18" s="152" t="s">
        <v>139</v>
      </c>
      <c r="C18" s="174" t="s">
        <v>140</v>
      </c>
      <c r="D18" s="154" t="s">
        <v>138</v>
      </c>
      <c r="E18" s="160">
        <v>3</v>
      </c>
      <c r="F18" s="306"/>
      <c r="G18" s="162">
        <f t="shared" si="7"/>
        <v>0</v>
      </c>
      <c r="H18" s="162">
        <v>166.88</v>
      </c>
      <c r="I18" s="162">
        <f t="shared" si="1"/>
        <v>500.64</v>
      </c>
      <c r="J18" s="162">
        <v>125.12</v>
      </c>
      <c r="K18" s="162">
        <f t="shared" si="2"/>
        <v>375.36</v>
      </c>
      <c r="L18" s="162">
        <v>21</v>
      </c>
      <c r="M18" s="162">
        <f t="shared" si="3"/>
        <v>0</v>
      </c>
      <c r="N18" s="155">
        <v>2.2880000000000001E-2</v>
      </c>
      <c r="O18" s="155">
        <f t="shared" si="4"/>
        <v>6.8640000000000007E-2</v>
      </c>
      <c r="P18" s="155">
        <v>0</v>
      </c>
      <c r="Q18" s="155">
        <f t="shared" si="5"/>
        <v>0</v>
      </c>
      <c r="R18" s="155"/>
      <c r="S18" s="155"/>
      <c r="T18" s="156">
        <v>0.3175</v>
      </c>
      <c r="U18" s="155">
        <f t="shared" si="6"/>
        <v>0.95</v>
      </c>
      <c r="V18" s="145"/>
      <c r="W18" s="145"/>
      <c r="X18" s="145"/>
      <c r="Y18" s="145"/>
      <c r="Z18" s="145"/>
      <c r="AA18" s="145"/>
      <c r="AB18" s="145"/>
      <c r="AC18" s="145"/>
      <c r="AD18" s="145"/>
      <c r="AE18" s="145" t="s">
        <v>131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>
      <c r="A19" s="146">
        <v>10</v>
      </c>
      <c r="B19" s="152" t="s">
        <v>141</v>
      </c>
      <c r="C19" s="174" t="s">
        <v>142</v>
      </c>
      <c r="D19" s="154" t="s">
        <v>130</v>
      </c>
      <c r="E19" s="160">
        <v>11.362</v>
      </c>
      <c r="F19" s="306"/>
      <c r="G19" s="162">
        <f t="shared" si="7"/>
        <v>0</v>
      </c>
      <c r="H19" s="162">
        <v>397.48</v>
      </c>
      <c r="I19" s="162">
        <f t="shared" si="1"/>
        <v>4516.17</v>
      </c>
      <c r="J19" s="162">
        <v>255.51999999999998</v>
      </c>
      <c r="K19" s="162">
        <f t="shared" si="2"/>
        <v>2903.22</v>
      </c>
      <c r="L19" s="162">
        <v>21</v>
      </c>
      <c r="M19" s="162">
        <f t="shared" si="3"/>
        <v>0</v>
      </c>
      <c r="N19" s="155">
        <v>0.12182999999999999</v>
      </c>
      <c r="O19" s="155">
        <f t="shared" si="4"/>
        <v>1.3842300000000001</v>
      </c>
      <c r="P19" s="155">
        <v>0</v>
      </c>
      <c r="Q19" s="155">
        <f t="shared" si="5"/>
        <v>0</v>
      </c>
      <c r="R19" s="155"/>
      <c r="S19" s="155"/>
      <c r="T19" s="156">
        <v>0.67400000000000004</v>
      </c>
      <c r="U19" s="155">
        <f t="shared" si="6"/>
        <v>7.66</v>
      </c>
      <c r="V19" s="145"/>
      <c r="W19" s="145"/>
      <c r="X19" s="145"/>
      <c r="Y19" s="145"/>
      <c r="Z19" s="145"/>
      <c r="AA19" s="145"/>
      <c r="AB19" s="145"/>
      <c r="AC19" s="145"/>
      <c r="AD19" s="145"/>
      <c r="AE19" s="145" t="s">
        <v>131</v>
      </c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>
      <c r="A20" s="147" t="s">
        <v>116</v>
      </c>
      <c r="B20" s="153" t="s">
        <v>52</v>
      </c>
      <c r="C20" s="175" t="s">
        <v>53</v>
      </c>
      <c r="D20" s="157"/>
      <c r="E20" s="161"/>
      <c r="F20" s="163"/>
      <c r="G20" s="163">
        <f>SUM(G21)</f>
        <v>0</v>
      </c>
      <c r="H20" s="163"/>
      <c r="I20" s="163">
        <f>SUM(I21:I21)</f>
        <v>8040.64</v>
      </c>
      <c r="J20" s="163"/>
      <c r="K20" s="163">
        <f>SUM(K21:K21)</f>
        <v>14711.52</v>
      </c>
      <c r="L20" s="163"/>
      <c r="M20" s="163">
        <f>SUM(M21:M21)</f>
        <v>0</v>
      </c>
      <c r="N20" s="158"/>
      <c r="O20" s="158">
        <f>SUM(O21:O21)</f>
        <v>0.41238000000000002</v>
      </c>
      <c r="P20" s="158"/>
      <c r="Q20" s="158">
        <f>SUM(Q21:Q21)</f>
        <v>0</v>
      </c>
      <c r="R20" s="158"/>
      <c r="S20" s="158"/>
      <c r="T20" s="159"/>
      <c r="U20" s="158">
        <f>SUM(U21:U21)</f>
        <v>31.42</v>
      </c>
      <c r="AE20" t="s">
        <v>117</v>
      </c>
    </row>
    <row r="21" spans="1:60" outlineLevel="1">
      <c r="A21" s="146">
        <v>11</v>
      </c>
      <c r="B21" s="152" t="s">
        <v>143</v>
      </c>
      <c r="C21" s="174" t="s">
        <v>144</v>
      </c>
      <c r="D21" s="154" t="s">
        <v>130</v>
      </c>
      <c r="E21" s="160">
        <v>33.07</v>
      </c>
      <c r="F21" s="306"/>
      <c r="G21" s="162">
        <f>F21*E21</f>
        <v>0</v>
      </c>
      <c r="H21" s="162">
        <v>243.14</v>
      </c>
      <c r="I21" s="162">
        <f>ROUND(E21*H21,2)</f>
        <v>8040.64</v>
      </c>
      <c r="J21" s="162">
        <v>444.86</v>
      </c>
      <c r="K21" s="162">
        <f>ROUND(E21*J21,2)</f>
        <v>14711.52</v>
      </c>
      <c r="L21" s="162">
        <v>21</v>
      </c>
      <c r="M21" s="162">
        <f>G21*(1+L21/100)</f>
        <v>0</v>
      </c>
      <c r="N21" s="155">
        <v>1.247E-2</v>
      </c>
      <c r="O21" s="155">
        <f>ROUND(E21*N21,5)</f>
        <v>0.41238000000000002</v>
      </c>
      <c r="P21" s="155">
        <v>0</v>
      </c>
      <c r="Q21" s="155">
        <f>ROUND(E21*P21,5)</f>
        <v>0</v>
      </c>
      <c r="R21" s="155"/>
      <c r="S21" s="155"/>
      <c r="T21" s="156">
        <v>0.95</v>
      </c>
      <c r="U21" s="155">
        <f>ROUND(E21*T21,2)</f>
        <v>31.42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 t="s">
        <v>131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>
      <c r="A22" s="147" t="s">
        <v>116</v>
      </c>
      <c r="B22" s="153" t="s">
        <v>54</v>
      </c>
      <c r="C22" s="175" t="s">
        <v>55</v>
      </c>
      <c r="D22" s="157"/>
      <c r="E22" s="161"/>
      <c r="F22" s="163"/>
      <c r="G22" s="163">
        <f>SUM(G23:G25)</f>
        <v>0</v>
      </c>
      <c r="H22" s="163"/>
      <c r="I22" s="163">
        <f>SUM(I23:I25)</f>
        <v>211</v>
      </c>
      <c r="J22" s="163"/>
      <c r="K22" s="163">
        <f>SUM(K23:K25)</f>
        <v>35090.65</v>
      </c>
      <c r="L22" s="163"/>
      <c r="M22" s="163">
        <f>SUM(M23:M25)</f>
        <v>0</v>
      </c>
      <c r="N22" s="158"/>
      <c r="O22" s="158">
        <f>SUM(O23:O25)</f>
        <v>2.3869699999999998</v>
      </c>
      <c r="P22" s="158"/>
      <c r="Q22" s="158">
        <f>SUM(Q23:Q25)</f>
        <v>0</v>
      </c>
      <c r="R22" s="158"/>
      <c r="S22" s="158"/>
      <c r="T22" s="159"/>
      <c r="U22" s="158">
        <f>SUM(U23:U25)</f>
        <v>154.9</v>
      </c>
      <c r="AE22" t="s">
        <v>117</v>
      </c>
    </row>
    <row r="23" spans="1:60" ht="22.5" outlineLevel="1">
      <c r="A23" s="146">
        <v>12</v>
      </c>
      <c r="B23" s="152" t="s">
        <v>145</v>
      </c>
      <c r="C23" s="174" t="s">
        <v>146</v>
      </c>
      <c r="D23" s="154" t="s">
        <v>130</v>
      </c>
      <c r="E23" s="160">
        <v>137.15700000000001</v>
      </c>
      <c r="F23" s="306"/>
      <c r="G23" s="162">
        <f>F23*E23</f>
        <v>0</v>
      </c>
      <c r="H23" s="162">
        <v>0</v>
      </c>
      <c r="I23" s="162">
        <v>120</v>
      </c>
      <c r="J23" s="162">
        <v>200.5</v>
      </c>
      <c r="K23" s="162">
        <f>ROUND(E23*J23,2)</f>
        <v>27499.98</v>
      </c>
      <c r="L23" s="162">
        <v>21</v>
      </c>
      <c r="M23" s="162">
        <f>G23*(1+L23/100)</f>
        <v>0</v>
      </c>
      <c r="N23" s="155">
        <v>0</v>
      </c>
      <c r="O23" s="155">
        <f>ROUND(E23*N23,5)</f>
        <v>0</v>
      </c>
      <c r="P23" s="155">
        <v>0</v>
      </c>
      <c r="Q23" s="155">
        <f>ROUND(E23*P23,5)</f>
        <v>0</v>
      </c>
      <c r="R23" s="155"/>
      <c r="S23" s="155"/>
      <c r="T23" s="156">
        <v>0.81599999999999995</v>
      </c>
      <c r="U23" s="155">
        <f>ROUND(E23*T23,2)</f>
        <v>111.92</v>
      </c>
      <c r="V23" s="145"/>
      <c r="W23" s="145"/>
      <c r="X23" s="145"/>
      <c r="Y23" s="145"/>
      <c r="Z23" s="145"/>
      <c r="AA23" s="145"/>
      <c r="AB23" s="145"/>
      <c r="AC23" s="145"/>
      <c r="AD23" s="145"/>
      <c r="AE23" s="145" t="s">
        <v>131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ht="22.5" outlineLevel="1">
      <c r="A24" s="146">
        <v>13</v>
      </c>
      <c r="B24" s="152" t="s">
        <v>147</v>
      </c>
      <c r="C24" s="174" t="s">
        <v>148</v>
      </c>
      <c r="D24" s="154" t="s">
        <v>130</v>
      </c>
      <c r="E24" s="160">
        <v>15.362</v>
      </c>
      <c r="F24" s="306"/>
      <c r="G24" s="162">
        <f t="shared" ref="G24:G25" si="8">F24*E24</f>
        <v>0</v>
      </c>
      <c r="H24" s="162">
        <v>0</v>
      </c>
      <c r="I24" s="162">
        <v>46</v>
      </c>
      <c r="J24" s="162">
        <v>156</v>
      </c>
      <c r="K24" s="162">
        <f>ROUND(E24*J24,2)</f>
        <v>2396.4699999999998</v>
      </c>
      <c r="L24" s="162">
        <v>21</v>
      </c>
      <c r="M24" s="162">
        <f>G24*(1+L24/100)</f>
        <v>0</v>
      </c>
      <c r="N24" s="155">
        <v>0</v>
      </c>
      <c r="O24" s="155">
        <f>ROUND(E24*N24,5)</f>
        <v>0</v>
      </c>
      <c r="P24" s="155">
        <v>0</v>
      </c>
      <c r="Q24" s="155">
        <f>ROUND(E24*P24,5)</f>
        <v>0</v>
      </c>
      <c r="R24" s="155"/>
      <c r="S24" s="155"/>
      <c r="T24" s="156">
        <v>0.36199999999999999</v>
      </c>
      <c r="U24" s="155">
        <f>ROUND(E24*T24,2)</f>
        <v>5.56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 t="s">
        <v>131</v>
      </c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>
      <c r="A25" s="146">
        <v>14</v>
      </c>
      <c r="B25" s="152" t="s">
        <v>149</v>
      </c>
      <c r="C25" s="174" t="s">
        <v>150</v>
      </c>
      <c r="D25" s="154" t="s">
        <v>130</v>
      </c>
      <c r="E25" s="160">
        <v>47.22</v>
      </c>
      <c r="F25" s="306"/>
      <c r="G25" s="162">
        <f t="shared" si="8"/>
        <v>0</v>
      </c>
      <c r="H25" s="162">
        <v>68.150000000000006</v>
      </c>
      <c r="I25" s="162">
        <v>45</v>
      </c>
      <c r="J25" s="162">
        <v>110</v>
      </c>
      <c r="K25" s="162">
        <f>ROUND(E25*J25,2)</f>
        <v>5194.2</v>
      </c>
      <c r="L25" s="162">
        <v>21</v>
      </c>
      <c r="M25" s="162">
        <f>G25*(1+L25/100)</f>
        <v>0</v>
      </c>
      <c r="N25" s="155">
        <v>5.0549999999999998E-2</v>
      </c>
      <c r="O25" s="155">
        <f>ROUND(E25*N25,5)</f>
        <v>2.3869699999999998</v>
      </c>
      <c r="P25" s="155">
        <v>0</v>
      </c>
      <c r="Q25" s="155">
        <f>ROUND(E25*P25,5)</f>
        <v>0</v>
      </c>
      <c r="R25" s="155"/>
      <c r="S25" s="155"/>
      <c r="T25" s="156">
        <v>0.79246000000000005</v>
      </c>
      <c r="U25" s="155">
        <f>ROUND(E25*T25,2)</f>
        <v>37.42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 t="s">
        <v>131</v>
      </c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>
      <c r="A26" s="147" t="s">
        <v>116</v>
      </c>
      <c r="B26" s="153" t="s">
        <v>56</v>
      </c>
      <c r="C26" s="175" t="s">
        <v>57</v>
      </c>
      <c r="D26" s="157"/>
      <c r="E26" s="161"/>
      <c r="F26" s="163"/>
      <c r="G26" s="163">
        <f>SUM(G27)</f>
        <v>0</v>
      </c>
      <c r="H26" s="163"/>
      <c r="I26" s="163">
        <f>SUM(I27:I27)</f>
        <v>3487.38</v>
      </c>
      <c r="J26" s="163"/>
      <c r="K26" s="163">
        <f>SUM(K27:K27)</f>
        <v>5471.62</v>
      </c>
      <c r="L26" s="163"/>
      <c r="M26" s="163">
        <f>SUM(M27:M27)</f>
        <v>0</v>
      </c>
      <c r="N26" s="158"/>
      <c r="O26" s="158">
        <f>SUM(O27:O27)</f>
        <v>9.622E-2</v>
      </c>
      <c r="P26" s="158"/>
      <c r="Q26" s="158">
        <f>SUM(Q27:Q27)</f>
        <v>0</v>
      </c>
      <c r="R26" s="158"/>
      <c r="S26" s="158"/>
      <c r="T26" s="159"/>
      <c r="U26" s="158">
        <f>SUM(U27:U27)</f>
        <v>13.39</v>
      </c>
      <c r="AE26" t="s">
        <v>117</v>
      </c>
    </row>
    <row r="27" spans="1:60" ht="22.5" outlineLevel="1">
      <c r="A27" s="146">
        <v>15</v>
      </c>
      <c r="B27" s="152" t="s">
        <v>151</v>
      </c>
      <c r="C27" s="174" t="s">
        <v>152</v>
      </c>
      <c r="D27" s="154" t="s">
        <v>130</v>
      </c>
      <c r="E27" s="160">
        <v>8.5</v>
      </c>
      <c r="F27" s="306"/>
      <c r="G27" s="162">
        <f>F27*E27</f>
        <v>0</v>
      </c>
      <c r="H27" s="162">
        <v>410.28</v>
      </c>
      <c r="I27" s="162">
        <f>ROUND(E27*H27,2)</f>
        <v>3487.38</v>
      </c>
      <c r="J27" s="162">
        <v>643.72</v>
      </c>
      <c r="K27" s="162">
        <f>ROUND(E27*J27,2)</f>
        <v>5471.62</v>
      </c>
      <c r="L27" s="162">
        <v>21</v>
      </c>
      <c r="M27" s="162">
        <f>G27*(1+L27/100)</f>
        <v>0</v>
      </c>
      <c r="N27" s="155">
        <v>1.132E-2</v>
      </c>
      <c r="O27" s="155">
        <f>ROUND(E27*N27,5)</f>
        <v>9.622E-2</v>
      </c>
      <c r="P27" s="155">
        <v>0</v>
      </c>
      <c r="Q27" s="155">
        <f>ROUND(E27*P27,5)</f>
        <v>0</v>
      </c>
      <c r="R27" s="155"/>
      <c r="S27" s="155"/>
      <c r="T27" s="156">
        <v>1.5748</v>
      </c>
      <c r="U27" s="155">
        <f>ROUND(E27*T27,2)</f>
        <v>13.39</v>
      </c>
      <c r="V27" s="145"/>
      <c r="W27" s="145"/>
      <c r="X27" s="145"/>
      <c r="Y27" s="145"/>
      <c r="Z27" s="145"/>
      <c r="AA27" s="145"/>
      <c r="AB27" s="145"/>
      <c r="AC27" s="145"/>
      <c r="AD27" s="145"/>
      <c r="AE27" s="145" t="s">
        <v>131</v>
      </c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>
      <c r="A28" s="147" t="s">
        <v>116</v>
      </c>
      <c r="B28" s="153" t="s">
        <v>58</v>
      </c>
      <c r="C28" s="175" t="s">
        <v>59</v>
      </c>
      <c r="D28" s="157"/>
      <c r="E28" s="161"/>
      <c r="F28" s="163"/>
      <c r="G28" s="163">
        <f>SUM(G29:G31)</f>
        <v>0</v>
      </c>
      <c r="H28" s="163"/>
      <c r="I28" s="163">
        <f>SUM(I29:I31)</f>
        <v>17473.7</v>
      </c>
      <c r="J28" s="163"/>
      <c r="K28" s="163">
        <f>SUM(K29:K31)</f>
        <v>6568.21</v>
      </c>
      <c r="L28" s="163"/>
      <c r="M28" s="163">
        <f>SUM(M29:M31)</f>
        <v>0</v>
      </c>
      <c r="N28" s="158"/>
      <c r="O28" s="158">
        <f>SUM(O29:O31)</f>
        <v>14.55194</v>
      </c>
      <c r="P28" s="158"/>
      <c r="Q28" s="158">
        <f>SUM(Q29:Q31)</f>
        <v>0</v>
      </c>
      <c r="R28" s="158"/>
      <c r="S28" s="158"/>
      <c r="T28" s="159"/>
      <c r="U28" s="158">
        <f>SUM(U29:U31)</f>
        <v>18.95</v>
      </c>
      <c r="AE28" t="s">
        <v>117</v>
      </c>
    </row>
    <row r="29" spans="1:60" ht="22.5" outlineLevel="1">
      <c r="A29" s="146">
        <v>16</v>
      </c>
      <c r="B29" s="152" t="s">
        <v>153</v>
      </c>
      <c r="C29" s="174" t="s">
        <v>154</v>
      </c>
      <c r="D29" s="154" t="s">
        <v>155</v>
      </c>
      <c r="E29" s="160">
        <v>0.18529000000000001</v>
      </c>
      <c r="F29" s="306"/>
      <c r="G29" s="162">
        <f>F29*E29</f>
        <v>0</v>
      </c>
      <c r="H29" s="162">
        <v>26608.880000000001</v>
      </c>
      <c r="I29" s="162">
        <f>ROUND(E29*H29,2)</f>
        <v>4930.3599999999997</v>
      </c>
      <c r="J29" s="162">
        <v>6051.119999999999</v>
      </c>
      <c r="K29" s="162">
        <f>ROUND(E29*J29,2)</f>
        <v>1121.21</v>
      </c>
      <c r="L29" s="162">
        <v>21</v>
      </c>
      <c r="M29" s="162">
        <f>G29*(1+L29/100)</f>
        <v>0</v>
      </c>
      <c r="N29" s="155">
        <v>1.0662499999999999</v>
      </c>
      <c r="O29" s="155">
        <f>ROUND(E29*N29,5)</f>
        <v>0.19757</v>
      </c>
      <c r="P29" s="155">
        <v>0</v>
      </c>
      <c r="Q29" s="155">
        <f>ROUND(E29*P29,5)</f>
        <v>0</v>
      </c>
      <c r="R29" s="155"/>
      <c r="S29" s="155"/>
      <c r="T29" s="156">
        <v>15.231</v>
      </c>
      <c r="U29" s="155">
        <f>ROUND(E29*T29,2)</f>
        <v>2.82</v>
      </c>
      <c r="V29" s="145"/>
      <c r="W29" s="145"/>
      <c r="X29" s="145"/>
      <c r="Y29" s="145"/>
      <c r="Z29" s="145"/>
      <c r="AA29" s="145"/>
      <c r="AB29" s="145"/>
      <c r="AC29" s="145"/>
      <c r="AD29" s="145"/>
      <c r="AE29" s="145" t="s">
        <v>131</v>
      </c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>
      <c r="A30" s="146">
        <v>17</v>
      </c>
      <c r="B30" s="152" t="s">
        <v>156</v>
      </c>
      <c r="C30" s="174" t="s">
        <v>157</v>
      </c>
      <c r="D30" s="154" t="s">
        <v>120</v>
      </c>
      <c r="E30" s="160">
        <v>3.37</v>
      </c>
      <c r="F30" s="306"/>
      <c r="G30" s="162">
        <f t="shared" ref="G30:G31" si="9">F30*E30</f>
        <v>0</v>
      </c>
      <c r="H30" s="162">
        <v>2206.13</v>
      </c>
      <c r="I30" s="162">
        <f>ROUND(E30*H30,2)</f>
        <v>7434.66</v>
      </c>
      <c r="J30" s="162">
        <v>868.86999999999989</v>
      </c>
      <c r="K30" s="162">
        <f>ROUND(E30*J30,2)</f>
        <v>2928.09</v>
      </c>
      <c r="L30" s="162">
        <v>21</v>
      </c>
      <c r="M30" s="162">
        <f>G30*(1+L30/100)</f>
        <v>0</v>
      </c>
      <c r="N30" s="155">
        <v>2.5249999999999999</v>
      </c>
      <c r="O30" s="155">
        <f>ROUND(E30*N30,5)</f>
        <v>8.5092499999999998</v>
      </c>
      <c r="P30" s="155">
        <v>0</v>
      </c>
      <c r="Q30" s="155">
        <f>ROUND(E30*P30,5)</f>
        <v>0</v>
      </c>
      <c r="R30" s="155"/>
      <c r="S30" s="155"/>
      <c r="T30" s="156">
        <v>2.58</v>
      </c>
      <c r="U30" s="155">
        <f>ROUND(E30*T30,2)</f>
        <v>8.69</v>
      </c>
      <c r="V30" s="145"/>
      <c r="W30" s="145"/>
      <c r="X30" s="145"/>
      <c r="Y30" s="145"/>
      <c r="Z30" s="145"/>
      <c r="AA30" s="145"/>
      <c r="AB30" s="145"/>
      <c r="AC30" s="145"/>
      <c r="AD30" s="145"/>
      <c r="AE30" s="145" t="s">
        <v>131</v>
      </c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>
      <c r="A31" s="146">
        <v>18</v>
      </c>
      <c r="B31" s="152" t="s">
        <v>158</v>
      </c>
      <c r="C31" s="174" t="s">
        <v>159</v>
      </c>
      <c r="D31" s="154" t="s">
        <v>120</v>
      </c>
      <c r="E31" s="160">
        <v>2.3149000000000002</v>
      </c>
      <c r="F31" s="306"/>
      <c r="G31" s="162">
        <f t="shared" si="9"/>
        <v>0</v>
      </c>
      <c r="H31" s="162">
        <v>2206.87</v>
      </c>
      <c r="I31" s="162">
        <f>ROUND(E31*H31,2)</f>
        <v>5108.68</v>
      </c>
      <c r="J31" s="162">
        <v>1088.1300000000001</v>
      </c>
      <c r="K31" s="162">
        <f>ROUND(E31*J31,2)</f>
        <v>2518.91</v>
      </c>
      <c r="L31" s="162">
        <v>21</v>
      </c>
      <c r="M31" s="162">
        <f>G31*(1+L31/100)</f>
        <v>0</v>
      </c>
      <c r="N31" s="155">
        <v>2.5249999999999999</v>
      </c>
      <c r="O31" s="155">
        <f>ROUND(E31*N31,5)</f>
        <v>5.8451199999999996</v>
      </c>
      <c r="P31" s="155">
        <v>0</v>
      </c>
      <c r="Q31" s="155">
        <f>ROUND(E31*P31,5)</f>
        <v>0</v>
      </c>
      <c r="R31" s="155"/>
      <c r="S31" s="155"/>
      <c r="T31" s="156">
        <v>3.2130000000000001</v>
      </c>
      <c r="U31" s="155">
        <f>ROUND(E31*T31,2)</f>
        <v>7.44</v>
      </c>
      <c r="V31" s="145"/>
      <c r="W31" s="145"/>
      <c r="X31" s="145"/>
      <c r="Y31" s="145"/>
      <c r="Z31" s="145"/>
      <c r="AA31" s="145"/>
      <c r="AB31" s="145"/>
      <c r="AC31" s="145"/>
      <c r="AD31" s="145"/>
      <c r="AE31" s="145" t="s">
        <v>131</v>
      </c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>
      <c r="A32" s="147" t="s">
        <v>116</v>
      </c>
      <c r="B32" s="153" t="s">
        <v>60</v>
      </c>
      <c r="C32" s="175" t="s">
        <v>61</v>
      </c>
      <c r="D32" s="157"/>
      <c r="E32" s="161"/>
      <c r="F32" s="163"/>
      <c r="G32" s="163">
        <f>SUM(G33)</f>
        <v>0</v>
      </c>
      <c r="H32" s="163"/>
      <c r="I32" s="163">
        <f>SUM(I33:I33)</f>
        <v>1.5</v>
      </c>
      <c r="J32" s="163"/>
      <c r="K32" s="163">
        <f>SUM(K33:K33)</f>
        <v>2663.5</v>
      </c>
      <c r="L32" s="163"/>
      <c r="M32" s="163">
        <f>SUM(M33:M33)</f>
        <v>0</v>
      </c>
      <c r="N32" s="158"/>
      <c r="O32" s="158">
        <f>SUM(O33:O33)</f>
        <v>0.91900000000000004</v>
      </c>
      <c r="P32" s="158"/>
      <c r="Q32" s="158">
        <f>SUM(Q33:Q33)</f>
        <v>0</v>
      </c>
      <c r="R32" s="158"/>
      <c r="S32" s="158"/>
      <c r="T32" s="159"/>
      <c r="U32" s="158">
        <f>SUM(U33:U33)</f>
        <v>6.5</v>
      </c>
      <c r="AE32" t="s">
        <v>117</v>
      </c>
    </row>
    <row r="33" spans="1:60" outlineLevel="1">
      <c r="A33" s="146">
        <v>19</v>
      </c>
      <c r="B33" s="152" t="s">
        <v>160</v>
      </c>
      <c r="C33" s="174" t="s">
        <v>161</v>
      </c>
      <c r="D33" s="154" t="s">
        <v>130</v>
      </c>
      <c r="E33" s="160">
        <v>50</v>
      </c>
      <c r="F33" s="306"/>
      <c r="G33" s="162">
        <f>F33*E33</f>
        <v>0</v>
      </c>
      <c r="H33" s="162">
        <v>0.03</v>
      </c>
      <c r="I33" s="162">
        <f>ROUND(E33*H33,2)</f>
        <v>1.5</v>
      </c>
      <c r="J33" s="162">
        <v>53.269999999999996</v>
      </c>
      <c r="K33" s="162">
        <f>ROUND(E33*J33,2)</f>
        <v>2663.5</v>
      </c>
      <c r="L33" s="162">
        <v>21</v>
      </c>
      <c r="M33" s="162">
        <f>G33*(1+L33/100)</f>
        <v>0</v>
      </c>
      <c r="N33" s="155">
        <v>1.8380000000000001E-2</v>
      </c>
      <c r="O33" s="155">
        <f>ROUND(E33*N33,5)</f>
        <v>0.91900000000000004</v>
      </c>
      <c r="P33" s="155">
        <v>0</v>
      </c>
      <c r="Q33" s="155">
        <f>ROUND(E33*P33,5)</f>
        <v>0</v>
      </c>
      <c r="R33" s="155"/>
      <c r="S33" s="155"/>
      <c r="T33" s="156">
        <v>0.13</v>
      </c>
      <c r="U33" s="155">
        <f>ROUND(E33*T33,2)</f>
        <v>6.5</v>
      </c>
      <c r="V33" s="145"/>
      <c r="W33" s="145"/>
      <c r="X33" s="145"/>
      <c r="Y33" s="145"/>
      <c r="Z33" s="145"/>
      <c r="AA33" s="145"/>
      <c r="AB33" s="145"/>
      <c r="AC33" s="145"/>
      <c r="AD33" s="145"/>
      <c r="AE33" s="145" t="s">
        <v>131</v>
      </c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ht="12" customHeight="1">
      <c r="A34" s="147" t="s">
        <v>116</v>
      </c>
      <c r="B34" s="153" t="s">
        <v>62</v>
      </c>
      <c r="C34" s="175" t="s">
        <v>63</v>
      </c>
      <c r="D34" s="157"/>
      <c r="E34" s="161"/>
      <c r="F34" s="163"/>
      <c r="G34" s="163">
        <f>SUM(G35:G40)</f>
        <v>0</v>
      </c>
      <c r="H34" s="163"/>
      <c r="I34" s="163">
        <f>SUM(I35:I39)</f>
        <v>765.8900000000001</v>
      </c>
      <c r="J34" s="163"/>
      <c r="K34" s="163">
        <f>SUM(K35:K39)</f>
        <v>9658.6999999999989</v>
      </c>
      <c r="L34" s="163"/>
      <c r="M34" s="163">
        <f>SUM(M35:M39)</f>
        <v>0</v>
      </c>
      <c r="N34" s="158"/>
      <c r="O34" s="158">
        <f>SUM(O35:O39)</f>
        <v>3.2160000000000001E-2</v>
      </c>
      <c r="P34" s="158"/>
      <c r="Q34" s="158">
        <f>SUM(Q35:Q39)</f>
        <v>9.4941299999999984</v>
      </c>
      <c r="R34" s="158"/>
      <c r="S34" s="158"/>
      <c r="T34" s="159"/>
      <c r="U34" s="158">
        <f>SUM(U35:U39)</f>
        <v>27.369999999999997</v>
      </c>
      <c r="AE34" t="s">
        <v>117</v>
      </c>
    </row>
    <row r="35" spans="1:60" outlineLevel="1">
      <c r="A35" s="146">
        <v>20</v>
      </c>
      <c r="B35" s="152" t="s">
        <v>162</v>
      </c>
      <c r="C35" s="174" t="s">
        <v>163</v>
      </c>
      <c r="D35" s="154" t="s">
        <v>138</v>
      </c>
      <c r="E35" s="160">
        <v>12</v>
      </c>
      <c r="F35" s="306"/>
      <c r="G35" s="162">
        <f>F35*E35</f>
        <v>0</v>
      </c>
      <c r="H35" s="162">
        <v>0</v>
      </c>
      <c r="I35" s="162">
        <f>ROUND(E35*H35,2)</f>
        <v>0</v>
      </c>
      <c r="J35" s="162">
        <v>13.7</v>
      </c>
      <c r="K35" s="162">
        <f>ROUND(E35*J35,2)</f>
        <v>164.4</v>
      </c>
      <c r="L35" s="162">
        <v>21</v>
      </c>
      <c r="M35" s="162">
        <f>G35*(1+L35/100)</f>
        <v>0</v>
      </c>
      <c r="N35" s="155">
        <v>0</v>
      </c>
      <c r="O35" s="155">
        <f>ROUND(E35*N35,5)</f>
        <v>0</v>
      </c>
      <c r="P35" s="155">
        <v>0</v>
      </c>
      <c r="Q35" s="155">
        <f>ROUND(E35*P35,5)</f>
        <v>0</v>
      </c>
      <c r="R35" s="155"/>
      <c r="S35" s="155"/>
      <c r="T35" s="156">
        <v>0.05</v>
      </c>
      <c r="U35" s="155">
        <f>ROUND(E35*T35,2)</f>
        <v>0.6</v>
      </c>
      <c r="V35" s="145"/>
      <c r="W35" s="145"/>
      <c r="X35" s="145"/>
      <c r="Y35" s="145"/>
      <c r="Z35" s="145"/>
      <c r="AA35" s="145"/>
      <c r="AB35" s="145"/>
      <c r="AC35" s="145"/>
      <c r="AD35" s="145"/>
      <c r="AE35" s="145" t="s">
        <v>131</v>
      </c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>
      <c r="A36" s="146">
        <v>21</v>
      </c>
      <c r="B36" s="152" t="s">
        <v>164</v>
      </c>
      <c r="C36" s="174" t="s">
        <v>165</v>
      </c>
      <c r="D36" s="154" t="s">
        <v>130</v>
      </c>
      <c r="E36" s="160">
        <v>15.76</v>
      </c>
      <c r="F36" s="306"/>
      <c r="G36" s="162">
        <f t="shared" ref="G36:G40" si="10">F36*E36</f>
        <v>0</v>
      </c>
      <c r="H36" s="162">
        <v>27.85</v>
      </c>
      <c r="I36" s="162">
        <f>ROUND(E36*H36,2)</f>
        <v>438.92</v>
      </c>
      <c r="J36" s="162">
        <v>290.64999999999998</v>
      </c>
      <c r="K36" s="162">
        <f>ROUND(E36*J36,2)</f>
        <v>4580.6400000000003</v>
      </c>
      <c r="L36" s="162">
        <v>21</v>
      </c>
      <c r="M36" s="162">
        <f>G36*(1+L36/100)</f>
        <v>0</v>
      </c>
      <c r="N36" s="155">
        <v>1.17E-3</v>
      </c>
      <c r="O36" s="155">
        <f>ROUND(E36*N36,5)</f>
        <v>1.8440000000000002E-2</v>
      </c>
      <c r="P36" s="155">
        <v>7.5999999999999998E-2</v>
      </c>
      <c r="Q36" s="155">
        <f>ROUND(E36*P36,5)</f>
        <v>1.1977599999999999</v>
      </c>
      <c r="R36" s="155"/>
      <c r="S36" s="155"/>
      <c r="T36" s="156">
        <v>0.93899999999999995</v>
      </c>
      <c r="U36" s="155">
        <f>ROUND(E36*T36,2)</f>
        <v>14.8</v>
      </c>
      <c r="V36" s="145"/>
      <c r="W36" s="145"/>
      <c r="X36" s="145"/>
      <c r="Y36" s="145"/>
      <c r="Z36" s="145"/>
      <c r="AA36" s="145"/>
      <c r="AB36" s="145"/>
      <c r="AC36" s="145"/>
      <c r="AD36" s="145"/>
      <c r="AE36" s="145" t="s">
        <v>131</v>
      </c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>
      <c r="A37" s="146">
        <v>22</v>
      </c>
      <c r="B37" s="152" t="s">
        <v>166</v>
      </c>
      <c r="C37" s="174" t="s">
        <v>167</v>
      </c>
      <c r="D37" s="154" t="s">
        <v>120</v>
      </c>
      <c r="E37" s="160">
        <v>3.9096000000000002</v>
      </c>
      <c r="F37" s="306"/>
      <c r="G37" s="162">
        <f t="shared" si="10"/>
        <v>0</v>
      </c>
      <c r="H37" s="162">
        <v>30.41</v>
      </c>
      <c r="I37" s="162">
        <f>ROUND(E37*H37,2)</f>
        <v>118.89</v>
      </c>
      <c r="J37" s="162">
        <v>664.59</v>
      </c>
      <c r="K37" s="162">
        <f>ROUND(E37*J37,2)</f>
        <v>2598.2800000000002</v>
      </c>
      <c r="L37" s="162">
        <v>21</v>
      </c>
      <c r="M37" s="162">
        <f>G37*(1+L37/100)</f>
        <v>0</v>
      </c>
      <c r="N37" s="155">
        <v>1.2800000000000001E-3</v>
      </c>
      <c r="O37" s="155">
        <f>ROUND(E37*N37,5)</f>
        <v>5.0000000000000001E-3</v>
      </c>
      <c r="P37" s="155">
        <v>1.8</v>
      </c>
      <c r="Q37" s="155">
        <f>ROUND(E37*P37,5)</f>
        <v>7.03728</v>
      </c>
      <c r="R37" s="155"/>
      <c r="S37" s="155"/>
      <c r="T37" s="156">
        <v>1.52</v>
      </c>
      <c r="U37" s="155">
        <f>ROUND(E37*T37,2)</f>
        <v>5.94</v>
      </c>
      <c r="V37" s="145"/>
      <c r="W37" s="145"/>
      <c r="X37" s="145"/>
      <c r="Y37" s="145"/>
      <c r="Z37" s="145"/>
      <c r="AA37" s="145"/>
      <c r="AB37" s="145"/>
      <c r="AC37" s="145"/>
      <c r="AD37" s="145"/>
      <c r="AE37" s="145" t="s">
        <v>131</v>
      </c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>
      <c r="A38" s="146">
        <v>23</v>
      </c>
      <c r="B38" s="152" t="s">
        <v>168</v>
      </c>
      <c r="C38" s="174" t="s">
        <v>169</v>
      </c>
      <c r="D38" s="154" t="s">
        <v>130</v>
      </c>
      <c r="E38" s="160">
        <v>10.638</v>
      </c>
      <c r="F38" s="306"/>
      <c r="G38" s="162">
        <f t="shared" si="10"/>
        <v>0</v>
      </c>
      <c r="H38" s="162">
        <v>19.559999999999999</v>
      </c>
      <c r="I38" s="162">
        <f>ROUND(E38*H38,2)</f>
        <v>208.08</v>
      </c>
      <c r="J38" s="162">
        <v>100.44</v>
      </c>
      <c r="K38" s="162">
        <f>ROUND(E38*J38,2)</f>
        <v>1068.48</v>
      </c>
      <c r="L38" s="162">
        <v>21</v>
      </c>
      <c r="M38" s="162">
        <f>G38*(1+L38/100)</f>
        <v>0</v>
      </c>
      <c r="N38" s="155">
        <v>8.1999999999999998E-4</v>
      </c>
      <c r="O38" s="155">
        <f>ROUND(E38*N38,5)</f>
        <v>8.7200000000000003E-3</v>
      </c>
      <c r="P38" s="155">
        <v>5.5E-2</v>
      </c>
      <c r="Q38" s="155">
        <f>ROUND(E38*P38,5)</f>
        <v>0.58509</v>
      </c>
      <c r="R38" s="155"/>
      <c r="S38" s="155"/>
      <c r="T38" s="156">
        <v>0.32</v>
      </c>
      <c r="U38" s="155">
        <f>ROUND(E38*T38,2)</f>
        <v>3.4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 t="s">
        <v>131</v>
      </c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ht="22.5" outlineLevel="1">
      <c r="A39" s="146">
        <v>24</v>
      </c>
      <c r="B39" s="152" t="s">
        <v>170</v>
      </c>
      <c r="C39" s="174" t="s">
        <v>171</v>
      </c>
      <c r="D39" s="154" t="s">
        <v>130</v>
      </c>
      <c r="E39" s="160">
        <v>33.700000000000003</v>
      </c>
      <c r="F39" s="306"/>
      <c r="G39" s="162">
        <f t="shared" si="10"/>
        <v>0</v>
      </c>
      <c r="H39" s="162">
        <v>0</v>
      </c>
      <c r="I39" s="162">
        <f>ROUND(E39*H39,2)</f>
        <v>0</v>
      </c>
      <c r="J39" s="162">
        <v>37</v>
      </c>
      <c r="K39" s="162">
        <f>ROUND(E39*J39,2)</f>
        <v>1246.9000000000001</v>
      </c>
      <c r="L39" s="162">
        <v>21</v>
      </c>
      <c r="M39" s="162">
        <f>G39*(1+L39/100)</f>
        <v>0</v>
      </c>
      <c r="N39" s="155">
        <v>0</v>
      </c>
      <c r="O39" s="155">
        <f>ROUND(E39*N39,5)</f>
        <v>0</v>
      </c>
      <c r="P39" s="155">
        <v>0.02</v>
      </c>
      <c r="Q39" s="155">
        <f>ROUND(E39*P39,5)</f>
        <v>0.67400000000000004</v>
      </c>
      <c r="R39" s="155"/>
      <c r="S39" s="155"/>
      <c r="T39" s="156">
        <v>7.8E-2</v>
      </c>
      <c r="U39" s="155">
        <f>ROUND(E39*T39,2)</f>
        <v>2.63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 t="s">
        <v>131</v>
      </c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ht="23.25" customHeight="1" outlineLevel="1">
      <c r="A40" s="302">
        <v>25</v>
      </c>
      <c r="B40" s="296" t="s">
        <v>433</v>
      </c>
      <c r="C40" s="297" t="s">
        <v>434</v>
      </c>
      <c r="D40" s="298" t="s">
        <v>120</v>
      </c>
      <c r="E40" s="299">
        <v>6.74</v>
      </c>
      <c r="F40" s="306"/>
      <c r="G40" s="162">
        <f t="shared" si="10"/>
        <v>0</v>
      </c>
      <c r="H40" s="300">
        <v>0</v>
      </c>
      <c r="I40" s="300">
        <f t="shared" ref="I40" si="11">ROUND(E40*H40,2)</f>
        <v>0</v>
      </c>
      <c r="J40" s="300">
        <v>1950</v>
      </c>
      <c r="K40" s="300">
        <f t="shared" ref="K40" si="12">ROUND(E40*J40,2)</f>
        <v>13143</v>
      </c>
      <c r="L40" s="300">
        <v>21</v>
      </c>
      <c r="M40" s="300">
        <f t="shared" ref="M40" si="13">G40*(1+L40/100)</f>
        <v>0</v>
      </c>
      <c r="N40" s="301">
        <v>0</v>
      </c>
      <c r="O40" s="301">
        <f t="shared" ref="O40" si="14">ROUND(E40*N40,5)</f>
        <v>0</v>
      </c>
      <c r="P40" s="301">
        <v>1.6</v>
      </c>
      <c r="Q40" s="301">
        <f t="shared" ref="Q40" si="15">ROUND(E40*P40,5)</f>
        <v>10.784000000000001</v>
      </c>
      <c r="R40" s="155"/>
      <c r="S40" s="155"/>
      <c r="T40" s="156"/>
      <c r="U40" s="15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>
      <c r="A41" s="147" t="s">
        <v>116</v>
      </c>
      <c r="B41" s="153" t="s">
        <v>64</v>
      </c>
      <c r="C41" s="175" t="s">
        <v>65</v>
      </c>
      <c r="D41" s="157"/>
      <c r="E41" s="161"/>
      <c r="F41" s="163"/>
      <c r="G41" s="163">
        <f>SUM(G42:G64)</f>
        <v>0</v>
      </c>
      <c r="H41" s="163"/>
      <c r="I41" s="163">
        <f>SUM(I42:I64)</f>
        <v>2035.2</v>
      </c>
      <c r="J41" s="163"/>
      <c r="K41" s="163">
        <f>SUM(K42:K64)</f>
        <v>55077.33</v>
      </c>
      <c r="L41" s="163"/>
      <c r="M41" s="163">
        <f>SUM(M42:M64)</f>
        <v>0</v>
      </c>
      <c r="N41" s="158"/>
      <c r="O41" s="158">
        <f>SUM(O42:O64)</f>
        <v>0</v>
      </c>
      <c r="P41" s="158"/>
      <c r="Q41" s="158">
        <f>SUM(Q42:Q64)</f>
        <v>12.173129999999999</v>
      </c>
      <c r="R41" s="158"/>
      <c r="S41" s="158"/>
      <c r="T41" s="159"/>
      <c r="U41" s="158" t="e">
        <f>SUM(U42:U57)</f>
        <v>#REF!</v>
      </c>
      <c r="AE41" t="s">
        <v>117</v>
      </c>
    </row>
    <row r="42" spans="1:60" outlineLevel="1">
      <c r="A42" s="146">
        <v>26</v>
      </c>
      <c r="B42" s="152" t="s">
        <v>172</v>
      </c>
      <c r="C42" s="174" t="s">
        <v>173</v>
      </c>
      <c r="D42" s="154" t="s">
        <v>155</v>
      </c>
      <c r="E42" s="160">
        <v>7.03728</v>
      </c>
      <c r="F42" s="306"/>
      <c r="G42" s="162">
        <f>F42*E42</f>
        <v>0</v>
      </c>
      <c r="H42" s="162">
        <v>0</v>
      </c>
      <c r="I42" s="162">
        <f t="shared" ref="I42:I64" si="16">ROUND(E42*H42,2)</f>
        <v>0</v>
      </c>
      <c r="J42" s="162">
        <v>257</v>
      </c>
      <c r="K42" s="162">
        <f t="shared" ref="K42:K64" si="17">ROUND(E42*J42,2)</f>
        <v>1808.58</v>
      </c>
      <c r="L42" s="162">
        <v>21</v>
      </c>
      <c r="M42" s="162">
        <f t="shared" ref="M42:M64" si="18">G42*(1+L42/100)</f>
        <v>0</v>
      </c>
      <c r="N42" s="155">
        <v>0</v>
      </c>
      <c r="O42" s="155">
        <f t="shared" ref="O42:O64" si="19">ROUND(E42*N42,5)</f>
        <v>0</v>
      </c>
      <c r="P42" s="155">
        <v>0</v>
      </c>
      <c r="Q42" s="155">
        <f t="shared" ref="Q42:Q64" si="20">ROUND(E42*P42,5)</f>
        <v>0</v>
      </c>
      <c r="R42" s="155"/>
      <c r="S42" s="155"/>
      <c r="T42" s="156">
        <v>0.94199999999999995</v>
      </c>
      <c r="U42" s="155">
        <f t="shared" ref="U42:U50" si="21">ROUND(E42*T42,2)</f>
        <v>6.63</v>
      </c>
      <c r="V42" s="145"/>
      <c r="W42" s="145"/>
      <c r="X42" s="145"/>
      <c r="Y42" s="145"/>
      <c r="Z42" s="145"/>
      <c r="AA42" s="145"/>
      <c r="AB42" s="145"/>
      <c r="AC42" s="145"/>
      <c r="AD42" s="145"/>
      <c r="AE42" s="145" t="s">
        <v>131</v>
      </c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ht="22.5" outlineLevel="1">
      <c r="A43" s="146">
        <v>27</v>
      </c>
      <c r="B43" s="152" t="s">
        <v>174</v>
      </c>
      <c r="C43" s="174" t="s">
        <v>175</v>
      </c>
      <c r="D43" s="154" t="s">
        <v>155</v>
      </c>
      <c r="E43" s="160">
        <v>7.0327799999999998</v>
      </c>
      <c r="F43" s="306"/>
      <c r="G43" s="162">
        <f t="shared" ref="G43:G64" si="22">F43*E43</f>
        <v>0</v>
      </c>
      <c r="H43" s="162">
        <v>0</v>
      </c>
      <c r="I43" s="162">
        <f t="shared" si="16"/>
        <v>0</v>
      </c>
      <c r="J43" s="162">
        <v>193</v>
      </c>
      <c r="K43" s="162">
        <f t="shared" si="17"/>
        <v>1357.33</v>
      </c>
      <c r="L43" s="162">
        <v>21</v>
      </c>
      <c r="M43" s="162">
        <f t="shared" si="18"/>
        <v>0</v>
      </c>
      <c r="N43" s="155">
        <v>0</v>
      </c>
      <c r="O43" s="155">
        <f t="shared" si="19"/>
        <v>0</v>
      </c>
      <c r="P43" s="155">
        <v>0</v>
      </c>
      <c r="Q43" s="155">
        <f t="shared" si="20"/>
        <v>0</v>
      </c>
      <c r="R43" s="155"/>
      <c r="S43" s="155"/>
      <c r="T43" s="156">
        <v>0.49</v>
      </c>
      <c r="U43" s="155">
        <f t="shared" si="21"/>
        <v>3.45</v>
      </c>
      <c r="V43" s="145"/>
      <c r="W43" s="145"/>
      <c r="X43" s="145"/>
      <c r="Y43" s="145"/>
      <c r="Z43" s="145"/>
      <c r="AA43" s="145"/>
      <c r="AB43" s="145"/>
      <c r="AC43" s="145"/>
      <c r="AD43" s="145"/>
      <c r="AE43" s="145" t="s">
        <v>131</v>
      </c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>
      <c r="A44" s="146">
        <v>28</v>
      </c>
      <c r="B44" s="152" t="s">
        <v>176</v>
      </c>
      <c r="C44" s="174" t="s">
        <v>177</v>
      </c>
      <c r="D44" s="154" t="s">
        <v>155</v>
      </c>
      <c r="E44" s="160">
        <v>70.327799999999996</v>
      </c>
      <c r="F44" s="306"/>
      <c r="G44" s="162">
        <f t="shared" si="22"/>
        <v>0</v>
      </c>
      <c r="H44" s="162">
        <v>0</v>
      </c>
      <c r="I44" s="162">
        <f t="shared" si="16"/>
        <v>0</v>
      </c>
      <c r="J44" s="162">
        <v>15.6</v>
      </c>
      <c r="K44" s="162">
        <f t="shared" si="17"/>
        <v>1097.1099999999999</v>
      </c>
      <c r="L44" s="162">
        <v>21</v>
      </c>
      <c r="M44" s="162">
        <f t="shared" si="18"/>
        <v>0</v>
      </c>
      <c r="N44" s="155">
        <v>0</v>
      </c>
      <c r="O44" s="155">
        <f t="shared" si="19"/>
        <v>0</v>
      </c>
      <c r="P44" s="155">
        <v>0</v>
      </c>
      <c r="Q44" s="155">
        <f t="shared" si="20"/>
        <v>0</v>
      </c>
      <c r="R44" s="155"/>
      <c r="S44" s="155"/>
      <c r="T44" s="156">
        <v>0</v>
      </c>
      <c r="U44" s="155">
        <f t="shared" si="21"/>
        <v>0</v>
      </c>
      <c r="V44" s="145"/>
      <c r="W44" s="145"/>
      <c r="X44" s="145"/>
      <c r="Y44" s="145"/>
      <c r="Z44" s="145"/>
      <c r="AA44" s="145"/>
      <c r="AB44" s="145"/>
      <c r="AC44" s="145"/>
      <c r="AD44" s="145"/>
      <c r="AE44" s="145" t="s">
        <v>131</v>
      </c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outlineLevel="1">
      <c r="A45" s="146">
        <v>29</v>
      </c>
      <c r="B45" s="152" t="s">
        <v>178</v>
      </c>
      <c r="C45" s="174" t="s">
        <v>179</v>
      </c>
      <c r="D45" s="154" t="s">
        <v>155</v>
      </c>
      <c r="E45" s="160">
        <v>7.03728</v>
      </c>
      <c r="F45" s="306"/>
      <c r="G45" s="162">
        <f t="shared" si="22"/>
        <v>0</v>
      </c>
      <c r="H45" s="162">
        <v>0</v>
      </c>
      <c r="I45" s="162">
        <f t="shared" si="16"/>
        <v>0</v>
      </c>
      <c r="J45" s="162">
        <v>300</v>
      </c>
      <c r="K45" s="162">
        <f t="shared" si="17"/>
        <v>2111.1799999999998</v>
      </c>
      <c r="L45" s="162">
        <v>21</v>
      </c>
      <c r="M45" s="162">
        <f t="shared" si="18"/>
        <v>0</v>
      </c>
      <c r="N45" s="155">
        <v>0</v>
      </c>
      <c r="O45" s="155">
        <f t="shared" si="19"/>
        <v>0</v>
      </c>
      <c r="P45" s="155">
        <v>0</v>
      </c>
      <c r="Q45" s="155">
        <f t="shared" si="20"/>
        <v>0</v>
      </c>
      <c r="R45" s="155"/>
      <c r="S45" s="155"/>
      <c r="T45" s="156">
        <v>0</v>
      </c>
      <c r="U45" s="155">
        <f t="shared" si="21"/>
        <v>0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 t="s">
        <v>131</v>
      </c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outlineLevel="1">
      <c r="A46" s="146">
        <v>30</v>
      </c>
      <c r="B46" s="152" t="s">
        <v>180</v>
      </c>
      <c r="C46" s="174" t="s">
        <v>181</v>
      </c>
      <c r="D46" s="154" t="s">
        <v>130</v>
      </c>
      <c r="E46" s="160">
        <v>40.856999999999999</v>
      </c>
      <c r="F46" s="306"/>
      <c r="G46" s="162">
        <f t="shared" si="22"/>
        <v>0</v>
      </c>
      <c r="H46" s="162">
        <v>0</v>
      </c>
      <c r="I46" s="162">
        <f t="shared" si="16"/>
        <v>0</v>
      </c>
      <c r="J46" s="162">
        <v>70.900000000000006</v>
      </c>
      <c r="K46" s="162">
        <f t="shared" si="17"/>
        <v>2896.76</v>
      </c>
      <c r="L46" s="162">
        <v>21</v>
      </c>
      <c r="M46" s="162">
        <f t="shared" si="18"/>
        <v>0</v>
      </c>
      <c r="N46" s="155">
        <v>0</v>
      </c>
      <c r="O46" s="155">
        <f t="shared" si="19"/>
        <v>0</v>
      </c>
      <c r="P46" s="155">
        <v>4.5999999999999999E-2</v>
      </c>
      <c r="Q46" s="155">
        <f t="shared" si="20"/>
        <v>1.8794200000000001</v>
      </c>
      <c r="R46" s="155"/>
      <c r="S46" s="155"/>
      <c r="T46" s="156">
        <v>0.26</v>
      </c>
      <c r="U46" s="155">
        <f t="shared" si="21"/>
        <v>10.62</v>
      </c>
      <c r="V46" s="145"/>
      <c r="W46" s="145"/>
      <c r="X46" s="145"/>
      <c r="Y46" s="145"/>
      <c r="Z46" s="145"/>
      <c r="AA46" s="145"/>
      <c r="AB46" s="145"/>
      <c r="AC46" s="145"/>
      <c r="AD46" s="145"/>
      <c r="AE46" s="145" t="s">
        <v>131</v>
      </c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outlineLevel="1">
      <c r="A47" s="146">
        <v>31</v>
      </c>
      <c r="B47" s="152" t="s">
        <v>172</v>
      </c>
      <c r="C47" s="174" t="s">
        <v>182</v>
      </c>
      <c r="D47" s="154" t="s">
        <v>155</v>
      </c>
      <c r="E47" s="160">
        <v>1.8794200000000001</v>
      </c>
      <c r="F47" s="306"/>
      <c r="G47" s="162">
        <f t="shared" si="22"/>
        <v>0</v>
      </c>
      <c r="H47" s="162">
        <v>0</v>
      </c>
      <c r="I47" s="162">
        <f t="shared" si="16"/>
        <v>0</v>
      </c>
      <c r="J47" s="162">
        <v>257</v>
      </c>
      <c r="K47" s="162">
        <f t="shared" si="17"/>
        <v>483.01</v>
      </c>
      <c r="L47" s="162">
        <v>21</v>
      </c>
      <c r="M47" s="162">
        <f t="shared" si="18"/>
        <v>0</v>
      </c>
      <c r="N47" s="155">
        <v>0</v>
      </c>
      <c r="O47" s="155">
        <f t="shared" si="19"/>
        <v>0</v>
      </c>
      <c r="P47" s="155">
        <v>0</v>
      </c>
      <c r="Q47" s="155">
        <f t="shared" si="20"/>
        <v>0</v>
      </c>
      <c r="R47" s="155"/>
      <c r="S47" s="155"/>
      <c r="T47" s="156">
        <v>0.94199999999999995</v>
      </c>
      <c r="U47" s="155">
        <f t="shared" si="21"/>
        <v>1.77</v>
      </c>
      <c r="V47" s="145"/>
      <c r="W47" s="145"/>
      <c r="X47" s="145"/>
      <c r="Y47" s="145"/>
      <c r="Z47" s="145"/>
      <c r="AA47" s="145"/>
      <c r="AB47" s="145"/>
      <c r="AC47" s="145"/>
      <c r="AD47" s="145"/>
      <c r="AE47" s="145" t="s">
        <v>131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ht="22.5" outlineLevel="1">
      <c r="A48" s="146">
        <v>32</v>
      </c>
      <c r="B48" s="152" t="s">
        <v>174</v>
      </c>
      <c r="C48" s="174" t="s">
        <v>175</v>
      </c>
      <c r="D48" s="154" t="s">
        <v>155</v>
      </c>
      <c r="E48" s="160">
        <v>1.8794200000000001</v>
      </c>
      <c r="F48" s="306"/>
      <c r="G48" s="162">
        <f t="shared" si="22"/>
        <v>0</v>
      </c>
      <c r="H48" s="162">
        <v>0</v>
      </c>
      <c r="I48" s="162">
        <f t="shared" si="16"/>
        <v>0</v>
      </c>
      <c r="J48" s="162">
        <v>193</v>
      </c>
      <c r="K48" s="162">
        <f t="shared" si="17"/>
        <v>362.73</v>
      </c>
      <c r="L48" s="162">
        <v>21</v>
      </c>
      <c r="M48" s="162">
        <f t="shared" si="18"/>
        <v>0</v>
      </c>
      <c r="N48" s="155">
        <v>0</v>
      </c>
      <c r="O48" s="155">
        <f t="shared" si="19"/>
        <v>0</v>
      </c>
      <c r="P48" s="155">
        <v>0</v>
      </c>
      <c r="Q48" s="155">
        <f t="shared" si="20"/>
        <v>0</v>
      </c>
      <c r="R48" s="155"/>
      <c r="S48" s="155"/>
      <c r="T48" s="156">
        <v>0.49</v>
      </c>
      <c r="U48" s="155">
        <f t="shared" si="21"/>
        <v>0.92</v>
      </c>
      <c r="V48" s="145"/>
      <c r="W48" s="145"/>
      <c r="X48" s="145"/>
      <c r="Y48" s="145"/>
      <c r="Z48" s="145"/>
      <c r="AA48" s="145"/>
      <c r="AB48" s="145"/>
      <c r="AC48" s="145"/>
      <c r="AD48" s="145"/>
      <c r="AE48" s="145" t="s">
        <v>131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>
      <c r="A49" s="146">
        <v>33</v>
      </c>
      <c r="B49" s="152" t="s">
        <v>176</v>
      </c>
      <c r="C49" s="174" t="s">
        <v>177</v>
      </c>
      <c r="D49" s="154" t="s">
        <v>155</v>
      </c>
      <c r="E49" s="160">
        <v>18.7942</v>
      </c>
      <c r="F49" s="306"/>
      <c r="G49" s="162">
        <f t="shared" si="22"/>
        <v>0</v>
      </c>
      <c r="H49" s="162">
        <v>0</v>
      </c>
      <c r="I49" s="162">
        <f t="shared" si="16"/>
        <v>0</v>
      </c>
      <c r="J49" s="162">
        <v>15.6</v>
      </c>
      <c r="K49" s="162">
        <f t="shared" si="17"/>
        <v>293.19</v>
      </c>
      <c r="L49" s="162">
        <v>21</v>
      </c>
      <c r="M49" s="162">
        <f t="shared" si="18"/>
        <v>0</v>
      </c>
      <c r="N49" s="155">
        <v>0</v>
      </c>
      <c r="O49" s="155">
        <f t="shared" si="19"/>
        <v>0</v>
      </c>
      <c r="P49" s="155">
        <v>0</v>
      </c>
      <c r="Q49" s="155">
        <f t="shared" si="20"/>
        <v>0</v>
      </c>
      <c r="R49" s="155"/>
      <c r="S49" s="155"/>
      <c r="T49" s="156">
        <v>0</v>
      </c>
      <c r="U49" s="155">
        <f t="shared" si="21"/>
        <v>0</v>
      </c>
      <c r="V49" s="145"/>
      <c r="W49" s="145"/>
      <c r="X49" s="145"/>
      <c r="Y49" s="145"/>
      <c r="Z49" s="145"/>
      <c r="AA49" s="145"/>
      <c r="AB49" s="145"/>
      <c r="AC49" s="145"/>
      <c r="AD49" s="145"/>
      <c r="AE49" s="145" t="s">
        <v>131</v>
      </c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>
      <c r="A50" s="146">
        <v>34</v>
      </c>
      <c r="B50" s="152" t="s">
        <v>178</v>
      </c>
      <c r="C50" s="174" t="s">
        <v>179</v>
      </c>
      <c r="D50" s="154" t="s">
        <v>155</v>
      </c>
      <c r="E50" s="160">
        <v>1.8794200000000001</v>
      </c>
      <c r="F50" s="306"/>
      <c r="G50" s="162">
        <f t="shared" si="22"/>
        <v>0</v>
      </c>
      <c r="H50" s="162">
        <v>0</v>
      </c>
      <c r="I50" s="162">
        <f t="shared" si="16"/>
        <v>0</v>
      </c>
      <c r="J50" s="162">
        <v>300</v>
      </c>
      <c r="K50" s="162">
        <f t="shared" si="17"/>
        <v>563.83000000000004</v>
      </c>
      <c r="L50" s="162">
        <v>21</v>
      </c>
      <c r="M50" s="162">
        <f t="shared" si="18"/>
        <v>0</v>
      </c>
      <c r="N50" s="155">
        <v>0</v>
      </c>
      <c r="O50" s="155">
        <f t="shared" si="19"/>
        <v>0</v>
      </c>
      <c r="P50" s="155">
        <v>0</v>
      </c>
      <c r="Q50" s="155">
        <f t="shared" si="20"/>
        <v>0</v>
      </c>
      <c r="R50" s="155"/>
      <c r="S50" s="155"/>
      <c r="T50" s="156">
        <v>0</v>
      </c>
      <c r="U50" s="155">
        <f t="shared" si="21"/>
        <v>0</v>
      </c>
      <c r="V50" s="145"/>
      <c r="W50" s="145"/>
      <c r="X50" s="145"/>
      <c r="Y50" s="145"/>
      <c r="Z50" s="145"/>
      <c r="AA50" s="145"/>
      <c r="AB50" s="145"/>
      <c r="AC50" s="145"/>
      <c r="AD50" s="145"/>
      <c r="AE50" s="145" t="s">
        <v>131</v>
      </c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>
      <c r="A51" s="146">
        <v>35</v>
      </c>
      <c r="B51" s="152" t="s">
        <v>183</v>
      </c>
      <c r="C51" s="174" t="s">
        <v>184</v>
      </c>
      <c r="D51" s="154" t="s">
        <v>130</v>
      </c>
      <c r="E51" s="160">
        <v>151.32</v>
      </c>
      <c r="F51" s="306"/>
      <c r="G51" s="162">
        <f t="shared" si="22"/>
        <v>0</v>
      </c>
      <c r="H51" s="162">
        <v>0</v>
      </c>
      <c r="I51" s="162">
        <f t="shared" si="16"/>
        <v>0</v>
      </c>
      <c r="J51" s="162">
        <v>91.7</v>
      </c>
      <c r="K51" s="162">
        <f t="shared" si="17"/>
        <v>13876.04</v>
      </c>
      <c r="L51" s="162">
        <v>21</v>
      </c>
      <c r="M51" s="162">
        <f t="shared" si="18"/>
        <v>0</v>
      </c>
      <c r="N51" s="155">
        <v>0</v>
      </c>
      <c r="O51" s="155">
        <f t="shared" si="19"/>
        <v>0</v>
      </c>
      <c r="P51" s="155">
        <v>6.8000000000000005E-2</v>
      </c>
      <c r="Q51" s="155">
        <f t="shared" si="20"/>
        <v>10.289759999999999</v>
      </c>
      <c r="R51" s="155"/>
      <c r="S51" s="155"/>
      <c r="T51" s="156">
        <v>0.94199999999999995</v>
      </c>
      <c r="U51" s="155" t="e">
        <f>ROUND(#REF!*T51,2)</f>
        <v>#REF!</v>
      </c>
      <c r="V51" s="145"/>
      <c r="W51" s="145"/>
      <c r="X51" s="145"/>
      <c r="Y51" s="145"/>
      <c r="Z51" s="145"/>
      <c r="AA51" s="145"/>
      <c r="AB51" s="145"/>
      <c r="AC51" s="145"/>
      <c r="AD51" s="145"/>
      <c r="AE51" s="145" t="s">
        <v>131</v>
      </c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ht="22.5" outlineLevel="1">
      <c r="A52" s="302">
        <v>36</v>
      </c>
      <c r="B52" s="296" t="s">
        <v>172</v>
      </c>
      <c r="C52" s="297" t="s">
        <v>185</v>
      </c>
      <c r="D52" s="298" t="s">
        <v>155</v>
      </c>
      <c r="E52" s="299">
        <v>10.289759999999999</v>
      </c>
      <c r="F52" s="306"/>
      <c r="G52" s="162">
        <f t="shared" si="22"/>
        <v>0</v>
      </c>
      <c r="H52" s="300">
        <v>0</v>
      </c>
      <c r="I52" s="300">
        <f t="shared" si="16"/>
        <v>0</v>
      </c>
      <c r="J52" s="300">
        <v>257</v>
      </c>
      <c r="K52" s="300">
        <f t="shared" si="17"/>
        <v>2644.47</v>
      </c>
      <c r="L52" s="300">
        <v>21</v>
      </c>
      <c r="M52" s="300">
        <f t="shared" si="18"/>
        <v>0</v>
      </c>
      <c r="N52" s="301">
        <v>0</v>
      </c>
      <c r="O52" s="301">
        <f t="shared" si="19"/>
        <v>0</v>
      </c>
      <c r="P52" s="301">
        <v>0</v>
      </c>
      <c r="Q52" s="301">
        <f t="shared" si="20"/>
        <v>0</v>
      </c>
      <c r="R52" s="155"/>
      <c r="S52" s="155"/>
      <c r="T52" s="156">
        <v>0.49</v>
      </c>
      <c r="U52" s="155" t="e">
        <f>ROUND(#REF!*T52,2)</f>
        <v>#REF!</v>
      </c>
      <c r="V52" s="145"/>
      <c r="W52" s="145"/>
      <c r="X52" s="145"/>
      <c r="Y52" s="145"/>
      <c r="Z52" s="145"/>
      <c r="AA52" s="145"/>
      <c r="AB52" s="145"/>
      <c r="AC52" s="145"/>
      <c r="AD52" s="145"/>
      <c r="AE52" s="145" t="s">
        <v>131</v>
      </c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ht="22.5" outlineLevel="1">
      <c r="A53" s="302">
        <v>37</v>
      </c>
      <c r="B53" s="296" t="s">
        <v>174</v>
      </c>
      <c r="C53" s="297" t="s">
        <v>175</v>
      </c>
      <c r="D53" s="298" t="s">
        <v>155</v>
      </c>
      <c r="E53" s="299">
        <v>10.289759999999999</v>
      </c>
      <c r="F53" s="306"/>
      <c r="G53" s="162">
        <f t="shared" si="22"/>
        <v>0</v>
      </c>
      <c r="H53" s="300">
        <v>0</v>
      </c>
      <c r="I53" s="300">
        <f t="shared" si="16"/>
        <v>0</v>
      </c>
      <c r="J53" s="300">
        <v>193</v>
      </c>
      <c r="K53" s="300">
        <f t="shared" si="17"/>
        <v>1985.92</v>
      </c>
      <c r="L53" s="300">
        <v>21</v>
      </c>
      <c r="M53" s="300">
        <f t="shared" si="18"/>
        <v>0</v>
      </c>
      <c r="N53" s="301">
        <v>0</v>
      </c>
      <c r="O53" s="301">
        <f t="shared" si="19"/>
        <v>0</v>
      </c>
      <c r="P53" s="301">
        <v>0</v>
      </c>
      <c r="Q53" s="301">
        <f t="shared" si="20"/>
        <v>0</v>
      </c>
      <c r="R53" s="155"/>
      <c r="S53" s="155"/>
      <c r="T53" s="156">
        <v>0</v>
      </c>
      <c r="U53" s="155" t="e">
        <f>ROUND(#REF!*T53,2)</f>
        <v>#REF!</v>
      </c>
      <c r="V53" s="145"/>
      <c r="W53" s="145"/>
      <c r="X53" s="145"/>
      <c r="Y53" s="145"/>
      <c r="Z53" s="145"/>
      <c r="AA53" s="145"/>
      <c r="AB53" s="145"/>
      <c r="AC53" s="145"/>
      <c r="AD53" s="145"/>
      <c r="AE53" s="145" t="s">
        <v>131</v>
      </c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>
      <c r="A54" s="302">
        <v>38</v>
      </c>
      <c r="B54" s="296" t="s">
        <v>176</v>
      </c>
      <c r="C54" s="297" t="s">
        <v>177</v>
      </c>
      <c r="D54" s="298" t="s">
        <v>155</v>
      </c>
      <c r="E54" s="299">
        <v>102.8976</v>
      </c>
      <c r="F54" s="306"/>
      <c r="G54" s="162">
        <f t="shared" si="22"/>
        <v>0</v>
      </c>
      <c r="H54" s="300">
        <v>0</v>
      </c>
      <c r="I54" s="300">
        <f t="shared" si="16"/>
        <v>0</v>
      </c>
      <c r="J54" s="300">
        <v>15.6</v>
      </c>
      <c r="K54" s="300">
        <f t="shared" si="17"/>
        <v>1605.2</v>
      </c>
      <c r="L54" s="300">
        <v>21</v>
      </c>
      <c r="M54" s="300">
        <f t="shared" si="18"/>
        <v>0</v>
      </c>
      <c r="N54" s="301">
        <v>0</v>
      </c>
      <c r="O54" s="301">
        <f t="shared" si="19"/>
        <v>0</v>
      </c>
      <c r="P54" s="301">
        <v>0</v>
      </c>
      <c r="Q54" s="301">
        <f t="shared" si="20"/>
        <v>0</v>
      </c>
      <c r="R54" s="155"/>
      <c r="S54" s="155"/>
      <c r="T54" s="156">
        <v>0</v>
      </c>
      <c r="U54" s="155" t="e">
        <f>ROUND(#REF!*T54,2)</f>
        <v>#REF!</v>
      </c>
      <c r="V54" s="145"/>
      <c r="W54" s="145"/>
      <c r="X54" s="145"/>
      <c r="Y54" s="145"/>
      <c r="Z54" s="145"/>
      <c r="AA54" s="145"/>
      <c r="AB54" s="145"/>
      <c r="AC54" s="145"/>
      <c r="AD54" s="145"/>
      <c r="AE54" s="145" t="s">
        <v>131</v>
      </c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>
      <c r="A55" s="302">
        <v>39</v>
      </c>
      <c r="B55" s="296" t="s">
        <v>186</v>
      </c>
      <c r="C55" s="297" t="s">
        <v>187</v>
      </c>
      <c r="D55" s="298" t="s">
        <v>155</v>
      </c>
      <c r="E55" s="299">
        <v>10.287599999999999</v>
      </c>
      <c r="F55" s="306"/>
      <c r="G55" s="162">
        <f t="shared" si="22"/>
        <v>0</v>
      </c>
      <c r="H55" s="300">
        <v>0</v>
      </c>
      <c r="I55" s="300">
        <f t="shared" si="16"/>
        <v>0</v>
      </c>
      <c r="J55" s="300">
        <v>990</v>
      </c>
      <c r="K55" s="300">
        <f t="shared" si="17"/>
        <v>10184.719999999999</v>
      </c>
      <c r="L55" s="300">
        <v>21</v>
      </c>
      <c r="M55" s="300">
        <f t="shared" si="18"/>
        <v>0</v>
      </c>
      <c r="N55" s="301">
        <v>0</v>
      </c>
      <c r="O55" s="301">
        <f t="shared" si="19"/>
        <v>0</v>
      </c>
      <c r="P55" s="301">
        <v>0</v>
      </c>
      <c r="Q55" s="301">
        <f t="shared" si="20"/>
        <v>0</v>
      </c>
      <c r="R55" s="155"/>
      <c r="S55" s="155"/>
      <c r="T55" s="156">
        <v>0.94199999999999995</v>
      </c>
      <c r="U55" s="155">
        <f>ROUND(E60*T55,2)</f>
        <v>0.23</v>
      </c>
      <c r="V55" s="145"/>
      <c r="W55" s="145"/>
      <c r="X55" s="145"/>
      <c r="Y55" s="145"/>
      <c r="Z55" s="145"/>
      <c r="AA55" s="145"/>
      <c r="AB55" s="145"/>
      <c r="AC55" s="145"/>
      <c r="AD55" s="145"/>
      <c r="AE55" s="145" t="s">
        <v>131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ht="22.5" outlineLevel="1">
      <c r="A56" s="302">
        <v>40</v>
      </c>
      <c r="B56" s="296" t="s">
        <v>172</v>
      </c>
      <c r="C56" s="297" t="s">
        <v>435</v>
      </c>
      <c r="D56" s="298" t="s">
        <v>155</v>
      </c>
      <c r="E56" s="299">
        <v>10.784000000000001</v>
      </c>
      <c r="F56" s="306"/>
      <c r="G56" s="162">
        <f t="shared" si="22"/>
        <v>0</v>
      </c>
      <c r="H56" s="300">
        <v>0</v>
      </c>
      <c r="I56" s="300">
        <f t="shared" si="16"/>
        <v>0</v>
      </c>
      <c r="J56" s="300">
        <v>257</v>
      </c>
      <c r="K56" s="300">
        <f t="shared" si="17"/>
        <v>2771.49</v>
      </c>
      <c r="L56" s="300">
        <v>21</v>
      </c>
      <c r="M56" s="300">
        <f t="shared" si="18"/>
        <v>0</v>
      </c>
      <c r="N56" s="301">
        <v>0</v>
      </c>
      <c r="O56" s="301">
        <f t="shared" si="19"/>
        <v>0</v>
      </c>
      <c r="P56" s="301">
        <v>0</v>
      </c>
      <c r="Q56" s="301">
        <f t="shared" si="20"/>
        <v>0</v>
      </c>
      <c r="R56" s="155"/>
      <c r="S56" s="155"/>
      <c r="T56" s="156">
        <v>0.49</v>
      </c>
      <c r="U56" s="155">
        <f>ROUND(E61*T56,2)</f>
        <v>0.12</v>
      </c>
      <c r="V56" s="145"/>
      <c r="W56" s="145"/>
      <c r="X56" s="145"/>
      <c r="Y56" s="145"/>
      <c r="Z56" s="145"/>
      <c r="AA56" s="145"/>
      <c r="AB56" s="145"/>
      <c r="AC56" s="145"/>
      <c r="AD56" s="145"/>
      <c r="AE56" s="145" t="s">
        <v>131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ht="22.5" outlineLevel="1">
      <c r="A57" s="302">
        <v>41</v>
      </c>
      <c r="B57" s="296" t="s">
        <v>174</v>
      </c>
      <c r="C57" s="297" t="s">
        <v>175</v>
      </c>
      <c r="D57" s="298" t="s">
        <v>155</v>
      </c>
      <c r="E57" s="299">
        <v>10.784000000000001</v>
      </c>
      <c r="F57" s="306"/>
      <c r="G57" s="162">
        <f t="shared" si="22"/>
        <v>0</v>
      </c>
      <c r="H57" s="300">
        <v>0</v>
      </c>
      <c r="I57" s="300">
        <f t="shared" si="16"/>
        <v>0</v>
      </c>
      <c r="J57" s="300">
        <v>193</v>
      </c>
      <c r="K57" s="300">
        <f t="shared" si="17"/>
        <v>2081.31</v>
      </c>
      <c r="L57" s="300">
        <v>21</v>
      </c>
      <c r="M57" s="300">
        <f t="shared" si="18"/>
        <v>0</v>
      </c>
      <c r="N57" s="301">
        <v>0</v>
      </c>
      <c r="O57" s="301">
        <f t="shared" si="19"/>
        <v>0</v>
      </c>
      <c r="P57" s="301">
        <v>0</v>
      </c>
      <c r="Q57" s="301">
        <f t="shared" si="20"/>
        <v>0</v>
      </c>
      <c r="R57" s="155"/>
      <c r="S57" s="155"/>
      <c r="T57" s="156">
        <v>0</v>
      </c>
      <c r="U57" s="155">
        <f>ROUND(E62*T57,2)</f>
        <v>0</v>
      </c>
      <c r="V57" s="145"/>
      <c r="W57" s="145"/>
      <c r="X57" s="145"/>
      <c r="Y57" s="145"/>
      <c r="Z57" s="145"/>
      <c r="AA57" s="145"/>
      <c r="AB57" s="145"/>
      <c r="AC57" s="145"/>
      <c r="AD57" s="145"/>
      <c r="AE57" s="145" t="s">
        <v>131</v>
      </c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>
      <c r="A58" s="302">
        <v>42</v>
      </c>
      <c r="B58" s="296" t="s">
        <v>176</v>
      </c>
      <c r="C58" s="297" t="s">
        <v>177</v>
      </c>
      <c r="D58" s="298" t="s">
        <v>155</v>
      </c>
      <c r="E58" s="299">
        <v>107.84</v>
      </c>
      <c r="F58" s="306"/>
      <c r="G58" s="162">
        <f t="shared" si="22"/>
        <v>0</v>
      </c>
      <c r="H58" s="300">
        <v>0</v>
      </c>
      <c r="I58" s="300">
        <f t="shared" si="16"/>
        <v>0</v>
      </c>
      <c r="J58" s="300">
        <v>15.6</v>
      </c>
      <c r="K58" s="300">
        <f t="shared" si="17"/>
        <v>1682.3</v>
      </c>
      <c r="L58" s="300">
        <v>21</v>
      </c>
      <c r="M58" s="300">
        <f t="shared" si="18"/>
        <v>0</v>
      </c>
      <c r="N58" s="301">
        <v>0</v>
      </c>
      <c r="O58" s="301">
        <f t="shared" si="19"/>
        <v>0</v>
      </c>
      <c r="P58" s="301">
        <v>0</v>
      </c>
      <c r="Q58" s="301">
        <f t="shared" si="20"/>
        <v>0</v>
      </c>
      <c r="R58" s="155"/>
      <c r="S58" s="155"/>
      <c r="T58" s="156">
        <v>0.26668999999999998</v>
      </c>
      <c r="U58" s="155">
        <f>ROUND(E68*T58,2)</f>
        <v>8.99</v>
      </c>
      <c r="V58" s="145"/>
      <c r="W58" s="145"/>
      <c r="X58" s="145"/>
      <c r="Y58" s="145"/>
      <c r="Z58" s="145"/>
      <c r="AA58" s="145"/>
      <c r="AB58" s="145"/>
      <c r="AC58" s="145"/>
      <c r="AD58" s="145"/>
      <c r="AE58" s="145" t="s">
        <v>121</v>
      </c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>
      <c r="A59" s="302">
        <v>43</v>
      </c>
      <c r="B59" s="296" t="s">
        <v>178</v>
      </c>
      <c r="C59" s="297" t="s">
        <v>179</v>
      </c>
      <c r="D59" s="298" t="s">
        <v>155</v>
      </c>
      <c r="E59" s="299">
        <v>10.784000000000001</v>
      </c>
      <c r="F59" s="306"/>
      <c r="G59" s="162">
        <f t="shared" si="22"/>
        <v>0</v>
      </c>
      <c r="H59" s="300">
        <v>0</v>
      </c>
      <c r="I59" s="300">
        <f t="shared" si="16"/>
        <v>0</v>
      </c>
      <c r="J59" s="300">
        <v>300</v>
      </c>
      <c r="K59" s="300">
        <f t="shared" si="17"/>
        <v>3235.2</v>
      </c>
      <c r="L59" s="300">
        <v>21</v>
      </c>
      <c r="M59" s="300">
        <f t="shared" si="18"/>
        <v>0</v>
      </c>
      <c r="N59" s="301">
        <v>0</v>
      </c>
      <c r="O59" s="301">
        <f t="shared" si="19"/>
        <v>0</v>
      </c>
      <c r="P59" s="301">
        <v>0</v>
      </c>
      <c r="Q59" s="301">
        <f t="shared" si="20"/>
        <v>0</v>
      </c>
      <c r="R59" s="155"/>
      <c r="S59" s="155"/>
      <c r="T59" s="156">
        <v>0</v>
      </c>
      <c r="U59" s="155">
        <f>ROUND(E69*T59,2)</f>
        <v>0</v>
      </c>
      <c r="V59" s="145"/>
      <c r="W59" s="145"/>
      <c r="X59" s="145"/>
      <c r="Y59" s="145"/>
      <c r="Z59" s="145"/>
      <c r="AA59" s="145"/>
      <c r="AB59" s="145"/>
      <c r="AC59" s="145"/>
      <c r="AD59" s="145"/>
      <c r="AE59" s="145" t="s">
        <v>199</v>
      </c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ht="22.5">
      <c r="A60" s="146">
        <v>44</v>
      </c>
      <c r="B60" s="152" t="s">
        <v>172</v>
      </c>
      <c r="C60" s="174" t="s">
        <v>188</v>
      </c>
      <c r="D60" s="154" t="s">
        <v>155</v>
      </c>
      <c r="E60" s="160">
        <v>0.24156</v>
      </c>
      <c r="F60" s="306"/>
      <c r="G60" s="162">
        <f t="shared" si="22"/>
        <v>0</v>
      </c>
      <c r="H60" s="162">
        <v>0</v>
      </c>
      <c r="I60" s="162">
        <f t="shared" si="16"/>
        <v>0</v>
      </c>
      <c r="J60" s="162">
        <v>257</v>
      </c>
      <c r="K60" s="162">
        <f t="shared" si="17"/>
        <v>62.08</v>
      </c>
      <c r="L60" s="162">
        <v>21</v>
      </c>
      <c r="M60" s="162">
        <f t="shared" si="18"/>
        <v>0</v>
      </c>
      <c r="N60" s="155">
        <v>0</v>
      </c>
      <c r="O60" s="155">
        <f t="shared" si="19"/>
        <v>0</v>
      </c>
      <c r="P60" s="155">
        <v>0</v>
      </c>
      <c r="Q60" s="155">
        <f t="shared" si="20"/>
        <v>0</v>
      </c>
      <c r="R60" s="158"/>
      <c r="S60" s="158"/>
      <c r="T60" s="159"/>
      <c r="U60" s="158">
        <f>SUM(U61:U64)</f>
        <v>7.41</v>
      </c>
      <c r="AE60" t="s">
        <v>117</v>
      </c>
    </row>
    <row r="61" spans="1:60" ht="22.5" outlineLevel="1">
      <c r="A61" s="146">
        <v>45</v>
      </c>
      <c r="B61" s="152" t="s">
        <v>174</v>
      </c>
      <c r="C61" s="174" t="s">
        <v>175</v>
      </c>
      <c r="D61" s="154" t="s">
        <v>155</v>
      </c>
      <c r="E61" s="160">
        <v>0.24156</v>
      </c>
      <c r="F61" s="306"/>
      <c r="G61" s="162">
        <f t="shared" si="22"/>
        <v>0</v>
      </c>
      <c r="H61" s="162">
        <v>0</v>
      </c>
      <c r="I61" s="162">
        <f t="shared" si="16"/>
        <v>0</v>
      </c>
      <c r="J61" s="162">
        <v>193</v>
      </c>
      <c r="K61" s="162">
        <f t="shared" si="17"/>
        <v>46.62</v>
      </c>
      <c r="L61" s="162">
        <v>21</v>
      </c>
      <c r="M61" s="162">
        <f t="shared" si="18"/>
        <v>0</v>
      </c>
      <c r="N61" s="155">
        <v>0</v>
      </c>
      <c r="O61" s="155">
        <f t="shared" si="19"/>
        <v>0</v>
      </c>
      <c r="P61" s="155">
        <v>0</v>
      </c>
      <c r="Q61" s="155">
        <f t="shared" si="20"/>
        <v>0</v>
      </c>
      <c r="R61" s="155"/>
      <c r="S61" s="155"/>
      <c r="T61" s="156">
        <v>0.05</v>
      </c>
      <c r="U61" s="155">
        <f>ROUND(E71*T61,2)</f>
        <v>2.11</v>
      </c>
      <c r="V61" s="145"/>
      <c r="W61" s="145"/>
      <c r="X61" s="145"/>
      <c r="Y61" s="145"/>
      <c r="Z61" s="145"/>
      <c r="AA61" s="145"/>
      <c r="AB61" s="145"/>
      <c r="AC61" s="145"/>
      <c r="AD61" s="145"/>
      <c r="AE61" s="145" t="s">
        <v>131</v>
      </c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>
      <c r="A62" s="146">
        <v>46</v>
      </c>
      <c r="B62" s="152" t="s">
        <v>176</v>
      </c>
      <c r="C62" s="174" t="s">
        <v>177</v>
      </c>
      <c r="D62" s="154" t="s">
        <v>155</v>
      </c>
      <c r="E62" s="160">
        <v>2.4156</v>
      </c>
      <c r="F62" s="306"/>
      <c r="G62" s="162">
        <f t="shared" si="22"/>
        <v>0</v>
      </c>
      <c r="H62" s="162">
        <v>0</v>
      </c>
      <c r="I62" s="162">
        <f t="shared" si="16"/>
        <v>0</v>
      </c>
      <c r="J62" s="162">
        <v>15.6</v>
      </c>
      <c r="K62" s="162">
        <f t="shared" si="17"/>
        <v>37.68</v>
      </c>
      <c r="L62" s="162">
        <v>21</v>
      </c>
      <c r="M62" s="162">
        <f t="shared" si="18"/>
        <v>0</v>
      </c>
      <c r="N62" s="155">
        <v>0</v>
      </c>
      <c r="O62" s="155">
        <f t="shared" si="19"/>
        <v>0</v>
      </c>
      <c r="P62" s="155">
        <v>0</v>
      </c>
      <c r="Q62" s="155">
        <f t="shared" si="20"/>
        <v>0</v>
      </c>
      <c r="R62" s="155"/>
      <c r="S62" s="155"/>
      <c r="T62" s="156">
        <v>0.08</v>
      </c>
      <c r="U62" s="155">
        <f>ROUND(E72*T62,2)</f>
        <v>2.7</v>
      </c>
      <c r="V62" s="145"/>
      <c r="W62" s="145"/>
      <c r="X62" s="145"/>
      <c r="Y62" s="145"/>
      <c r="Z62" s="145"/>
      <c r="AA62" s="145"/>
      <c r="AB62" s="145"/>
      <c r="AC62" s="145"/>
      <c r="AD62" s="145"/>
      <c r="AE62" s="145" t="s">
        <v>131</v>
      </c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>
      <c r="A63" s="146">
        <v>47</v>
      </c>
      <c r="B63" s="152" t="s">
        <v>189</v>
      </c>
      <c r="C63" s="174" t="s">
        <v>190</v>
      </c>
      <c r="D63" s="154" t="s">
        <v>155</v>
      </c>
      <c r="E63" s="160">
        <v>0.24156</v>
      </c>
      <c r="F63" s="306"/>
      <c r="G63" s="162">
        <f t="shared" si="22"/>
        <v>0</v>
      </c>
      <c r="H63" s="162">
        <v>0</v>
      </c>
      <c r="I63" s="162">
        <f t="shared" si="16"/>
        <v>0</v>
      </c>
      <c r="J63" s="162">
        <v>500</v>
      </c>
      <c r="K63" s="162">
        <f t="shared" si="17"/>
        <v>120.78</v>
      </c>
      <c r="L63" s="162">
        <v>21</v>
      </c>
      <c r="M63" s="162">
        <f t="shared" si="18"/>
        <v>0</v>
      </c>
      <c r="N63" s="155">
        <v>0</v>
      </c>
      <c r="O63" s="155">
        <f t="shared" si="19"/>
        <v>0</v>
      </c>
      <c r="P63" s="155">
        <v>0</v>
      </c>
      <c r="Q63" s="155">
        <f t="shared" si="20"/>
        <v>0</v>
      </c>
      <c r="R63" s="155"/>
      <c r="S63" s="155"/>
      <c r="T63" s="156">
        <v>0</v>
      </c>
      <c r="U63" s="155">
        <f>ROUND(E73*T63,2)</f>
        <v>0</v>
      </c>
      <c r="V63" s="145"/>
      <c r="W63" s="145"/>
      <c r="X63" s="145"/>
      <c r="Y63" s="145"/>
      <c r="Z63" s="145"/>
      <c r="AA63" s="145"/>
      <c r="AB63" s="145"/>
      <c r="AC63" s="145"/>
      <c r="AD63" s="145"/>
      <c r="AE63" s="145" t="s">
        <v>199</v>
      </c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>
      <c r="A64" s="146">
        <v>48</v>
      </c>
      <c r="B64" s="152" t="s">
        <v>191</v>
      </c>
      <c r="C64" s="174" t="s">
        <v>192</v>
      </c>
      <c r="D64" s="154" t="s">
        <v>193</v>
      </c>
      <c r="E64" s="160">
        <v>1.5</v>
      </c>
      <c r="F64" s="306"/>
      <c r="G64" s="162">
        <f t="shared" si="22"/>
        <v>0</v>
      </c>
      <c r="H64" s="162">
        <v>1356.8</v>
      </c>
      <c r="I64" s="162">
        <f t="shared" si="16"/>
        <v>2035.2</v>
      </c>
      <c r="J64" s="162">
        <v>2513.1999999999998</v>
      </c>
      <c r="K64" s="162">
        <f t="shared" si="17"/>
        <v>3769.8</v>
      </c>
      <c r="L64" s="162">
        <v>21</v>
      </c>
      <c r="M64" s="162">
        <f t="shared" si="18"/>
        <v>0</v>
      </c>
      <c r="N64" s="155">
        <v>0</v>
      </c>
      <c r="O64" s="155">
        <f t="shared" si="19"/>
        <v>0</v>
      </c>
      <c r="P64" s="155">
        <v>2.63E-3</v>
      </c>
      <c r="Q64" s="155">
        <f t="shared" si="20"/>
        <v>3.9500000000000004E-3</v>
      </c>
      <c r="R64" s="155"/>
      <c r="S64" s="155"/>
      <c r="T64" s="156">
        <v>7.0019999999999999E-2</v>
      </c>
      <c r="U64" s="155">
        <f>ROUND(E74*T64,2)</f>
        <v>2.6</v>
      </c>
      <c r="V64" s="145"/>
      <c r="W64" s="145"/>
      <c r="X64" s="145"/>
      <c r="Y64" s="145"/>
      <c r="Z64" s="145"/>
      <c r="AA64" s="145"/>
      <c r="AB64" s="145"/>
      <c r="AC64" s="145"/>
      <c r="AD64" s="145"/>
      <c r="AE64" s="145" t="s">
        <v>121</v>
      </c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>
      <c r="A65" s="147" t="s">
        <v>116</v>
      </c>
      <c r="B65" s="153" t="s">
        <v>66</v>
      </c>
      <c r="C65" s="175" t="s">
        <v>67</v>
      </c>
      <c r="D65" s="157"/>
      <c r="E65" s="161"/>
      <c r="F65" s="163"/>
      <c r="G65" s="163">
        <f>SUM(G66:G69)</f>
        <v>0</v>
      </c>
      <c r="H65" s="163"/>
      <c r="I65" s="163">
        <f>SUM(I66:I69)</f>
        <v>9625.4000000000015</v>
      </c>
      <c r="J65" s="163"/>
      <c r="K65" s="163">
        <f>SUM(K66:K69)</f>
        <v>3917.96</v>
      </c>
      <c r="L65" s="163"/>
      <c r="M65" s="163">
        <f>SUM(M66:M69)</f>
        <v>0</v>
      </c>
      <c r="N65" s="158"/>
      <c r="O65" s="158">
        <f>SUM(O66:O69)</f>
        <v>0.37575999999999998</v>
      </c>
      <c r="P65" s="158"/>
      <c r="Q65" s="158">
        <f>SUM(Q66:Q69)</f>
        <v>0</v>
      </c>
      <c r="R65" s="158"/>
      <c r="S65" s="158"/>
      <c r="T65" s="159"/>
      <c r="U65" s="158">
        <f>SUM(U66:U76)</f>
        <v>30.529999999999998</v>
      </c>
      <c r="AE65" t="s">
        <v>117</v>
      </c>
    </row>
    <row r="66" spans="1:60" outlineLevel="1">
      <c r="A66" s="146">
        <v>49</v>
      </c>
      <c r="B66" s="152" t="s">
        <v>194</v>
      </c>
      <c r="C66" s="174" t="s">
        <v>195</v>
      </c>
      <c r="D66" s="154" t="s">
        <v>130</v>
      </c>
      <c r="E66" s="160">
        <v>33.700000000000003</v>
      </c>
      <c r="F66" s="306"/>
      <c r="G66" s="162">
        <f>F66*E66</f>
        <v>0</v>
      </c>
      <c r="H66" s="162">
        <v>0</v>
      </c>
      <c r="I66" s="162">
        <f>ROUND(E66*H66,2)</f>
        <v>0</v>
      </c>
      <c r="J66" s="162">
        <v>10.7</v>
      </c>
      <c r="K66" s="162">
        <f>ROUND(E66*J66,2)</f>
        <v>360.59</v>
      </c>
      <c r="L66" s="162">
        <v>21</v>
      </c>
      <c r="M66" s="162">
        <f>G66*(1+L66/100)</f>
        <v>0</v>
      </c>
      <c r="N66" s="155">
        <v>0</v>
      </c>
      <c r="O66" s="155">
        <f>ROUND(E66*N66,5)</f>
        <v>0</v>
      </c>
      <c r="P66" s="155">
        <v>0</v>
      </c>
      <c r="Q66" s="155">
        <f>ROUND(E66*P66,5)</f>
        <v>0</v>
      </c>
      <c r="R66" s="155"/>
      <c r="S66" s="155"/>
      <c r="T66" s="156">
        <v>0.8</v>
      </c>
      <c r="U66" s="155">
        <f t="shared" ref="U66:U72" si="23">ROUND(E76*T66,2)</f>
        <v>3.6</v>
      </c>
      <c r="V66" s="145"/>
      <c r="W66" s="145"/>
      <c r="X66" s="145"/>
      <c r="Y66" s="145"/>
      <c r="Z66" s="145"/>
      <c r="AA66" s="145"/>
      <c r="AB66" s="145"/>
      <c r="AC66" s="145"/>
      <c r="AD66" s="145"/>
      <c r="AE66" s="145" t="s">
        <v>131</v>
      </c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outlineLevel="1">
      <c r="A67" s="146">
        <v>50</v>
      </c>
      <c r="B67" s="152" t="s">
        <v>196</v>
      </c>
      <c r="C67" s="174" t="s">
        <v>197</v>
      </c>
      <c r="D67" s="154" t="s">
        <v>198</v>
      </c>
      <c r="E67" s="160">
        <v>13.48</v>
      </c>
      <c r="F67" s="306"/>
      <c r="G67" s="162">
        <f t="shared" ref="G67:G69" si="24">F67*E67</f>
        <v>0</v>
      </c>
      <c r="H67" s="162">
        <v>41.2</v>
      </c>
      <c r="I67" s="162">
        <f>ROUND(E67*H67,2)</f>
        <v>555.38</v>
      </c>
      <c r="J67" s="162">
        <v>0</v>
      </c>
      <c r="K67" s="162">
        <f>ROUND(E67*J67,2)</f>
        <v>0</v>
      </c>
      <c r="L67" s="162">
        <v>21</v>
      </c>
      <c r="M67" s="162">
        <f>G67*(1+L67/100)</f>
        <v>0</v>
      </c>
      <c r="N67" s="155">
        <v>1E-3</v>
      </c>
      <c r="O67" s="155">
        <f>ROUND(E67*N67,5)</f>
        <v>1.3480000000000001E-2</v>
      </c>
      <c r="P67" s="155">
        <v>0</v>
      </c>
      <c r="Q67" s="155">
        <f>ROUND(E67*P67,5)</f>
        <v>0</v>
      </c>
      <c r="R67" s="155"/>
      <c r="S67" s="155"/>
      <c r="T67" s="156">
        <v>0.8</v>
      </c>
      <c r="U67" s="155">
        <f t="shared" si="23"/>
        <v>4.4000000000000004</v>
      </c>
      <c r="V67" s="145"/>
      <c r="W67" s="145"/>
      <c r="X67" s="145"/>
      <c r="Y67" s="145"/>
      <c r="Z67" s="145"/>
      <c r="AA67" s="145"/>
      <c r="AB67" s="145"/>
      <c r="AC67" s="145"/>
      <c r="AD67" s="145"/>
      <c r="AE67" s="145" t="s">
        <v>131</v>
      </c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outlineLevel="1">
      <c r="A68" s="146">
        <v>51</v>
      </c>
      <c r="B68" s="152" t="s">
        <v>200</v>
      </c>
      <c r="C68" s="174" t="s">
        <v>201</v>
      </c>
      <c r="D68" s="154" t="s">
        <v>130</v>
      </c>
      <c r="E68" s="160">
        <v>33.700000000000003</v>
      </c>
      <c r="F68" s="306"/>
      <c r="G68" s="162">
        <f t="shared" si="24"/>
        <v>0</v>
      </c>
      <c r="H68" s="162">
        <v>101.94</v>
      </c>
      <c r="I68" s="162">
        <f>ROUND(E68*H68,2)</f>
        <v>3435.38</v>
      </c>
      <c r="J68" s="162">
        <v>105.56</v>
      </c>
      <c r="K68" s="162">
        <f>ROUND(E68*J68,2)</f>
        <v>3557.37</v>
      </c>
      <c r="L68" s="162">
        <v>21</v>
      </c>
      <c r="M68" s="162">
        <f>G68*(1+L68/100)</f>
        <v>0</v>
      </c>
      <c r="N68" s="155">
        <v>5.7999999999999996E-3</v>
      </c>
      <c r="O68" s="155">
        <f>ROUND(E68*N68,5)</f>
        <v>0.19545999999999999</v>
      </c>
      <c r="P68" s="155">
        <v>0</v>
      </c>
      <c r="Q68" s="155">
        <f>ROUND(E68*P68,5)</f>
        <v>0</v>
      </c>
      <c r="R68" s="155"/>
      <c r="S68" s="155"/>
      <c r="T68" s="156">
        <v>0.55000000000000004</v>
      </c>
      <c r="U68" s="155">
        <f t="shared" si="23"/>
        <v>0.83</v>
      </c>
      <c r="V68" s="145"/>
      <c r="W68" s="145"/>
      <c r="X68" s="145"/>
      <c r="Y68" s="145"/>
      <c r="Z68" s="145"/>
      <c r="AA68" s="145"/>
      <c r="AB68" s="145"/>
      <c r="AC68" s="145"/>
      <c r="AD68" s="145"/>
      <c r="AE68" s="145" t="s">
        <v>131</v>
      </c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>
      <c r="A69" s="146">
        <v>52</v>
      </c>
      <c r="B69" s="152" t="s">
        <v>202</v>
      </c>
      <c r="C69" s="174" t="s">
        <v>203</v>
      </c>
      <c r="D69" s="154" t="s">
        <v>130</v>
      </c>
      <c r="E69" s="160">
        <v>37.07</v>
      </c>
      <c r="F69" s="306"/>
      <c r="G69" s="162">
        <f t="shared" si="24"/>
        <v>0</v>
      </c>
      <c r="H69" s="162">
        <v>152</v>
      </c>
      <c r="I69" s="162">
        <f>ROUND(E69*H69,2)</f>
        <v>5634.64</v>
      </c>
      <c r="J69" s="162">
        <v>0</v>
      </c>
      <c r="K69" s="162">
        <f>ROUND(E69*J69,2)</f>
        <v>0</v>
      </c>
      <c r="L69" s="162">
        <v>21</v>
      </c>
      <c r="M69" s="162">
        <f>G69*(1+L69/100)</f>
        <v>0</v>
      </c>
      <c r="N69" s="155">
        <v>4.4999999999999997E-3</v>
      </c>
      <c r="O69" s="155">
        <f>ROUND(E69*N69,5)</f>
        <v>0.16682</v>
      </c>
      <c r="P69" s="155">
        <v>0</v>
      </c>
      <c r="Q69" s="155">
        <f>ROUND(E69*P69,5)</f>
        <v>0</v>
      </c>
      <c r="R69" s="155"/>
      <c r="S69" s="155"/>
      <c r="T69" s="156">
        <v>0.79700000000000004</v>
      </c>
      <c r="U69" s="155">
        <f t="shared" si="23"/>
        <v>4.78</v>
      </c>
      <c r="V69" s="145"/>
      <c r="W69" s="145"/>
      <c r="X69" s="145"/>
      <c r="Y69" s="145"/>
      <c r="Z69" s="145"/>
      <c r="AA69" s="145"/>
      <c r="AB69" s="145"/>
      <c r="AC69" s="145"/>
      <c r="AD69" s="145"/>
      <c r="AE69" s="145" t="s">
        <v>131</v>
      </c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outlineLevel="1">
      <c r="A70" s="147" t="s">
        <v>116</v>
      </c>
      <c r="B70" s="153" t="s">
        <v>68</v>
      </c>
      <c r="C70" s="175" t="s">
        <v>69</v>
      </c>
      <c r="D70" s="157"/>
      <c r="E70" s="161"/>
      <c r="F70" s="163"/>
      <c r="G70" s="163">
        <f>SUM(G71:G74)</f>
        <v>0</v>
      </c>
      <c r="H70" s="163"/>
      <c r="I70" s="163">
        <f>SUM(I71:I74)</f>
        <v>230.2</v>
      </c>
      <c r="J70" s="163"/>
      <c r="K70" s="163">
        <f>SUM(K71:K74)</f>
        <v>3066.52</v>
      </c>
      <c r="L70" s="163"/>
      <c r="M70" s="163">
        <f>SUM(M71:M74)</f>
        <v>0</v>
      </c>
      <c r="N70" s="158"/>
      <c r="O70" s="158">
        <f>SUM(O71:O74)</f>
        <v>7.7799999999999996E-3</v>
      </c>
      <c r="P70" s="158"/>
      <c r="Q70" s="158">
        <f>SUM(Q71:Q74)</f>
        <v>0</v>
      </c>
      <c r="R70" s="155"/>
      <c r="S70" s="155"/>
      <c r="T70" s="156">
        <v>0.45200000000000001</v>
      </c>
      <c r="U70" s="155">
        <f t="shared" si="23"/>
        <v>1.1299999999999999</v>
      </c>
      <c r="V70" s="145"/>
      <c r="W70" s="145"/>
      <c r="X70" s="145"/>
      <c r="Y70" s="145"/>
      <c r="Z70" s="145"/>
      <c r="AA70" s="145"/>
      <c r="AB70" s="145"/>
      <c r="AC70" s="145"/>
      <c r="AD70" s="145"/>
      <c r="AE70" s="145" t="s">
        <v>131</v>
      </c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>
      <c r="A71" s="146">
        <v>53</v>
      </c>
      <c r="B71" s="152" t="s">
        <v>204</v>
      </c>
      <c r="C71" s="174" t="s">
        <v>205</v>
      </c>
      <c r="D71" s="154" t="s">
        <v>193</v>
      </c>
      <c r="E71" s="160">
        <v>42.174999999999997</v>
      </c>
      <c r="F71" s="306"/>
      <c r="G71" s="162">
        <f>F71*E71</f>
        <v>0</v>
      </c>
      <c r="H71" s="162">
        <v>0</v>
      </c>
      <c r="I71" s="162">
        <f>ROUND(E71*H71,2)</f>
        <v>0</v>
      </c>
      <c r="J71" s="162">
        <v>20.7</v>
      </c>
      <c r="K71" s="162">
        <f>ROUND(E71*J71,2)</f>
        <v>873.02</v>
      </c>
      <c r="L71" s="162">
        <v>21</v>
      </c>
      <c r="M71" s="162">
        <f>G71*(1+L71/100)</f>
        <v>0</v>
      </c>
      <c r="N71" s="155">
        <v>0</v>
      </c>
      <c r="O71" s="155">
        <f>ROUND(E71*N71,5)</f>
        <v>0</v>
      </c>
      <c r="P71" s="155">
        <v>0</v>
      </c>
      <c r="Q71" s="155">
        <f>ROUND(E71*P71,5)</f>
        <v>0</v>
      </c>
      <c r="R71" s="155"/>
      <c r="S71" s="155"/>
      <c r="T71" s="156">
        <v>0.35899999999999999</v>
      </c>
      <c r="U71" s="155">
        <f t="shared" si="23"/>
        <v>3.59</v>
      </c>
      <c r="V71" s="145"/>
      <c r="W71" s="145"/>
      <c r="X71" s="145"/>
      <c r="Y71" s="145"/>
      <c r="Z71" s="145"/>
      <c r="AA71" s="145"/>
      <c r="AB71" s="145"/>
      <c r="AC71" s="145"/>
      <c r="AD71" s="145"/>
      <c r="AE71" s="145" t="s">
        <v>131</v>
      </c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ht="22.5" outlineLevel="1">
      <c r="A72" s="146">
        <v>54</v>
      </c>
      <c r="B72" s="152" t="s">
        <v>206</v>
      </c>
      <c r="C72" s="174" t="s">
        <v>207</v>
      </c>
      <c r="D72" s="154" t="s">
        <v>130</v>
      </c>
      <c r="E72" s="160">
        <v>33.700000000000003</v>
      </c>
      <c r="F72" s="306"/>
      <c r="G72" s="162">
        <f t="shared" ref="G72:G74" si="25">F72*E72</f>
        <v>0</v>
      </c>
      <c r="H72" s="162">
        <v>0</v>
      </c>
      <c r="I72" s="162">
        <f>ROUND(E72*H72,2)</f>
        <v>0</v>
      </c>
      <c r="J72" s="162">
        <v>33.200000000000003</v>
      </c>
      <c r="K72" s="162">
        <f>ROUND(E72*J72,2)</f>
        <v>1118.8399999999999</v>
      </c>
      <c r="L72" s="162">
        <v>21</v>
      </c>
      <c r="M72" s="162">
        <f>G72*(1+L72/100)</f>
        <v>0</v>
      </c>
      <c r="N72" s="155">
        <v>0</v>
      </c>
      <c r="O72" s="155">
        <f>ROUND(E72*N72,5)</f>
        <v>0</v>
      </c>
      <c r="P72" s="155">
        <v>0</v>
      </c>
      <c r="Q72" s="155">
        <f>ROUND(E72*P72,5)</f>
        <v>0</v>
      </c>
      <c r="R72" s="155"/>
      <c r="S72" s="155"/>
      <c r="T72" s="156">
        <v>0.55300000000000005</v>
      </c>
      <c r="U72" s="155">
        <f t="shared" si="23"/>
        <v>1.1100000000000001</v>
      </c>
      <c r="V72" s="145"/>
      <c r="W72" s="145"/>
      <c r="X72" s="145"/>
      <c r="Y72" s="145"/>
      <c r="Z72" s="145"/>
      <c r="AA72" s="145"/>
      <c r="AB72" s="145"/>
      <c r="AC72" s="145"/>
      <c r="AD72" s="145"/>
      <c r="AE72" s="145" t="s">
        <v>131</v>
      </c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>
      <c r="A73" s="146">
        <v>55</v>
      </c>
      <c r="B73" s="152" t="s">
        <v>208</v>
      </c>
      <c r="C73" s="174" t="s">
        <v>209</v>
      </c>
      <c r="D73" s="154" t="s">
        <v>130</v>
      </c>
      <c r="E73" s="160">
        <v>37.07</v>
      </c>
      <c r="F73" s="306"/>
      <c r="G73" s="162">
        <f t="shared" si="25"/>
        <v>0</v>
      </c>
      <c r="H73" s="162">
        <v>0</v>
      </c>
      <c r="I73" s="162">
        <f>ROUND(E73*H73,2)</f>
        <v>0</v>
      </c>
      <c r="J73" s="162">
        <v>0</v>
      </c>
      <c r="K73" s="162">
        <f>ROUND(E73*J73,2)</f>
        <v>0</v>
      </c>
      <c r="L73" s="162">
        <v>21</v>
      </c>
      <c r="M73" s="162">
        <f>G73*(1+L73/100)</f>
        <v>0</v>
      </c>
      <c r="N73" s="155">
        <v>2.0000000000000001E-4</v>
      </c>
      <c r="O73" s="155">
        <f>ROUND(E73*N73,5)</f>
        <v>7.4099999999999999E-3</v>
      </c>
      <c r="P73" s="155">
        <v>0</v>
      </c>
      <c r="Q73" s="155">
        <f>ROUND(E73*P73,5)</f>
        <v>0</v>
      </c>
      <c r="R73" s="155"/>
      <c r="S73" s="155"/>
      <c r="T73" s="156">
        <v>0.55300000000000005</v>
      </c>
      <c r="U73" s="155">
        <f>ROUND(E84*T73,2)</f>
        <v>3.87</v>
      </c>
      <c r="V73" s="145"/>
      <c r="W73" s="145"/>
      <c r="X73" s="145"/>
      <c r="Y73" s="145"/>
      <c r="Z73" s="145"/>
      <c r="AA73" s="145"/>
      <c r="AB73" s="145"/>
      <c r="AC73" s="145"/>
      <c r="AD73" s="145"/>
      <c r="AE73" s="145" t="s">
        <v>131</v>
      </c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outlineLevel="1">
      <c r="A74" s="146">
        <v>56</v>
      </c>
      <c r="B74" s="152" t="s">
        <v>210</v>
      </c>
      <c r="C74" s="174" t="s">
        <v>211</v>
      </c>
      <c r="D74" s="154" t="s">
        <v>130</v>
      </c>
      <c r="E74" s="160">
        <v>37.07</v>
      </c>
      <c r="F74" s="306"/>
      <c r="G74" s="162">
        <f t="shared" si="25"/>
        <v>0</v>
      </c>
      <c r="H74" s="162">
        <v>6.21</v>
      </c>
      <c r="I74" s="162">
        <f>ROUND(E74*H74,2)</f>
        <v>230.2</v>
      </c>
      <c r="J74" s="162">
        <v>28.990000000000002</v>
      </c>
      <c r="K74" s="162">
        <f>ROUND(E74*J74,2)</f>
        <v>1074.6600000000001</v>
      </c>
      <c r="L74" s="162">
        <v>21</v>
      </c>
      <c r="M74" s="162">
        <f>G74*(1+L74/100)</f>
        <v>0</v>
      </c>
      <c r="N74" s="155">
        <v>1.0000000000000001E-5</v>
      </c>
      <c r="O74" s="155">
        <f>ROUND(E74*N74,5)</f>
        <v>3.6999999999999999E-4</v>
      </c>
      <c r="P74" s="155">
        <v>0</v>
      </c>
      <c r="Q74" s="155">
        <f>ROUND(E74*P74,5)</f>
        <v>0</v>
      </c>
      <c r="R74" s="155"/>
      <c r="S74" s="155"/>
      <c r="T74" s="156">
        <v>0.55300000000000005</v>
      </c>
      <c r="U74" s="155">
        <f>ROUND(E85*T74,2)</f>
        <v>4.9800000000000004</v>
      </c>
      <c r="V74" s="145"/>
      <c r="W74" s="145"/>
      <c r="X74" s="145"/>
      <c r="Y74" s="145"/>
      <c r="Z74" s="145"/>
      <c r="AA74" s="145"/>
      <c r="AB74" s="145"/>
      <c r="AC74" s="145"/>
      <c r="AD74" s="145"/>
      <c r="AE74" s="145" t="s">
        <v>131</v>
      </c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outlineLevel="1">
      <c r="A75" s="147"/>
      <c r="B75" s="153" t="s">
        <v>70</v>
      </c>
      <c r="C75" s="175" t="s">
        <v>71</v>
      </c>
      <c r="D75" s="157"/>
      <c r="E75" s="161"/>
      <c r="F75" s="163"/>
      <c r="G75" s="163">
        <f>SUM(G76:G87)</f>
        <v>0</v>
      </c>
      <c r="H75" s="163"/>
      <c r="I75" s="163">
        <f>SUM(I76:I87)</f>
        <v>16052.5</v>
      </c>
      <c r="J75" s="163"/>
      <c r="K75" s="163">
        <f>SUM(K76:K87)</f>
        <v>8979.68</v>
      </c>
      <c r="L75" s="163"/>
      <c r="M75" s="163">
        <f>SUM(M76:M87)</f>
        <v>0</v>
      </c>
      <c r="N75" s="158"/>
      <c r="O75" s="158">
        <f>SUM(O76:O87)</f>
        <v>0.33201000000000003</v>
      </c>
      <c r="P75" s="158"/>
      <c r="Q75" s="158">
        <f>SUM(Q76:Q87)</f>
        <v>0</v>
      </c>
      <c r="R75" s="155"/>
      <c r="S75" s="155"/>
      <c r="T75" s="156">
        <v>5.8999999999999997E-2</v>
      </c>
      <c r="U75" s="155">
        <f>ROUND(E86*T75,2)</f>
        <v>1.77</v>
      </c>
      <c r="V75" s="145"/>
      <c r="W75" s="145"/>
      <c r="X75" s="145"/>
      <c r="Y75" s="145"/>
      <c r="Z75" s="145"/>
      <c r="AA75" s="145"/>
      <c r="AB75" s="145"/>
      <c r="AC75" s="145"/>
      <c r="AD75" s="145"/>
      <c r="AE75" s="145" t="s">
        <v>131</v>
      </c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>
      <c r="A76" s="146">
        <v>57</v>
      </c>
      <c r="B76" s="152" t="s">
        <v>212</v>
      </c>
      <c r="C76" s="174" t="s">
        <v>213</v>
      </c>
      <c r="D76" s="154" t="s">
        <v>193</v>
      </c>
      <c r="E76" s="160">
        <v>4.5</v>
      </c>
      <c r="F76" s="306"/>
      <c r="G76" s="162">
        <f>F76*E76</f>
        <v>0</v>
      </c>
      <c r="H76" s="162">
        <v>207.54</v>
      </c>
      <c r="I76" s="162">
        <f t="shared" ref="I76:I87" si="26">ROUND(E76*H76,2)</f>
        <v>933.93</v>
      </c>
      <c r="J76" s="162">
        <v>331.46000000000004</v>
      </c>
      <c r="K76" s="162">
        <f t="shared" ref="K76:K87" si="27">ROUND(E76*J76,2)</f>
        <v>1491.57</v>
      </c>
      <c r="L76" s="162">
        <v>21</v>
      </c>
      <c r="M76" s="162">
        <f t="shared" ref="M76:M87" si="28">G76*(1+L76/100)</f>
        <v>0</v>
      </c>
      <c r="N76" s="155">
        <v>2.0999999999999999E-3</v>
      </c>
      <c r="O76" s="155">
        <f t="shared" ref="O76:O87" si="29">ROUND(E76*N76,5)</f>
        <v>9.4500000000000001E-3</v>
      </c>
      <c r="P76" s="155">
        <v>0</v>
      </c>
      <c r="Q76" s="155">
        <f t="shared" ref="Q76:Q87" si="30">ROUND(E76*P76,5)</f>
        <v>0</v>
      </c>
      <c r="R76" s="155"/>
      <c r="S76" s="155"/>
      <c r="T76" s="156">
        <v>1.47</v>
      </c>
      <c r="U76" s="155">
        <f>ROUND(E87*T76,2)</f>
        <v>0.47</v>
      </c>
      <c r="V76" s="145"/>
      <c r="W76" s="145"/>
      <c r="X76" s="145"/>
      <c r="Y76" s="145"/>
      <c r="Z76" s="145"/>
      <c r="AA76" s="145"/>
      <c r="AB76" s="145"/>
      <c r="AC76" s="145"/>
      <c r="AD76" s="145"/>
      <c r="AE76" s="145" t="s">
        <v>131</v>
      </c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>
      <c r="A77" s="146">
        <v>58</v>
      </c>
      <c r="B77" s="152" t="s">
        <v>214</v>
      </c>
      <c r="C77" s="174" t="s">
        <v>215</v>
      </c>
      <c r="D77" s="154" t="s">
        <v>193</v>
      </c>
      <c r="E77" s="160">
        <v>5.5</v>
      </c>
      <c r="F77" s="306"/>
      <c r="G77" s="162">
        <f t="shared" ref="G77:G87" si="31">F77*E77</f>
        <v>0</v>
      </c>
      <c r="H77" s="162">
        <v>304.54000000000002</v>
      </c>
      <c r="I77" s="162">
        <f t="shared" si="26"/>
        <v>1674.97</v>
      </c>
      <c r="J77" s="162">
        <v>331.46</v>
      </c>
      <c r="K77" s="162">
        <f t="shared" si="27"/>
        <v>1823.03</v>
      </c>
      <c r="L77" s="162">
        <v>21</v>
      </c>
      <c r="M77" s="162">
        <f t="shared" si="28"/>
        <v>0</v>
      </c>
      <c r="N77" s="155">
        <v>2.5200000000000001E-3</v>
      </c>
      <c r="O77" s="155">
        <f t="shared" si="29"/>
        <v>1.3860000000000001E-2</v>
      </c>
      <c r="P77" s="155">
        <v>0</v>
      </c>
      <c r="Q77" s="155">
        <f t="shared" si="30"/>
        <v>0</v>
      </c>
      <c r="R77" s="158"/>
      <c r="S77" s="158"/>
      <c r="T77" s="159"/>
      <c r="U77" s="158">
        <f>SUM(U78:U89)</f>
        <v>41.22</v>
      </c>
      <c r="AE77" t="s">
        <v>117</v>
      </c>
    </row>
    <row r="78" spans="1:60" outlineLevel="1">
      <c r="A78" s="146">
        <v>59</v>
      </c>
      <c r="B78" s="152" t="s">
        <v>216</v>
      </c>
      <c r="C78" s="174" t="s">
        <v>217</v>
      </c>
      <c r="D78" s="154" t="s">
        <v>193</v>
      </c>
      <c r="E78" s="160">
        <v>1.5</v>
      </c>
      <c r="F78" s="306"/>
      <c r="G78" s="162">
        <f t="shared" si="31"/>
        <v>0</v>
      </c>
      <c r="H78" s="162">
        <v>378.12</v>
      </c>
      <c r="I78" s="162">
        <f t="shared" si="26"/>
        <v>567.17999999999995</v>
      </c>
      <c r="J78" s="162">
        <v>227.88</v>
      </c>
      <c r="K78" s="162">
        <f t="shared" si="27"/>
        <v>341.82</v>
      </c>
      <c r="L78" s="162">
        <v>21</v>
      </c>
      <c r="M78" s="162">
        <f t="shared" si="28"/>
        <v>0</v>
      </c>
      <c r="N78" s="155">
        <v>3.5699999999999998E-3</v>
      </c>
      <c r="O78" s="155">
        <f t="shared" si="29"/>
        <v>5.3600000000000002E-3</v>
      </c>
      <c r="P78" s="155">
        <v>0</v>
      </c>
      <c r="Q78" s="155">
        <f t="shared" si="30"/>
        <v>0</v>
      </c>
      <c r="R78" s="155"/>
      <c r="S78" s="155"/>
      <c r="T78" s="156">
        <v>0.40899999999999997</v>
      </c>
      <c r="U78" s="155">
        <f>ROUND(E89*T78,2)</f>
        <v>4.09</v>
      </c>
      <c r="V78" s="145"/>
      <c r="W78" s="145"/>
      <c r="X78" s="145"/>
      <c r="Y78" s="145"/>
      <c r="Z78" s="145"/>
      <c r="AA78" s="145"/>
      <c r="AB78" s="145"/>
      <c r="AC78" s="145"/>
      <c r="AD78" s="145"/>
      <c r="AE78" s="145" t="s">
        <v>131</v>
      </c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>
      <c r="A79" s="146">
        <v>60</v>
      </c>
      <c r="B79" s="152" t="s">
        <v>218</v>
      </c>
      <c r="C79" s="174" t="s">
        <v>219</v>
      </c>
      <c r="D79" s="154" t="s">
        <v>193</v>
      </c>
      <c r="E79" s="160">
        <v>6</v>
      </c>
      <c r="F79" s="306"/>
      <c r="G79" s="162">
        <f t="shared" si="31"/>
        <v>0</v>
      </c>
      <c r="H79" s="162">
        <v>234.18</v>
      </c>
      <c r="I79" s="162">
        <f t="shared" si="26"/>
        <v>1405.08</v>
      </c>
      <c r="J79" s="162">
        <v>329.82</v>
      </c>
      <c r="K79" s="162">
        <f t="shared" si="27"/>
        <v>1978.92</v>
      </c>
      <c r="L79" s="162">
        <v>21</v>
      </c>
      <c r="M79" s="162">
        <f t="shared" si="28"/>
        <v>0</v>
      </c>
      <c r="N79" s="155">
        <v>1.31E-3</v>
      </c>
      <c r="O79" s="155">
        <f t="shared" si="29"/>
        <v>7.8600000000000007E-3</v>
      </c>
      <c r="P79" s="155">
        <v>0</v>
      </c>
      <c r="Q79" s="155">
        <f t="shared" si="30"/>
        <v>0</v>
      </c>
      <c r="R79" s="155"/>
      <c r="S79" s="155"/>
      <c r="T79" s="156">
        <v>0.33283000000000001</v>
      </c>
      <c r="U79" s="155">
        <f>ROUND(E90*T79,2)</f>
        <v>2.66</v>
      </c>
      <c r="V79" s="145"/>
      <c r="W79" s="145"/>
      <c r="X79" s="145"/>
      <c r="Y79" s="145"/>
      <c r="Z79" s="145"/>
      <c r="AA79" s="145"/>
      <c r="AB79" s="145"/>
      <c r="AC79" s="145"/>
      <c r="AD79" s="145"/>
      <c r="AE79" s="145" t="s">
        <v>131</v>
      </c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>
      <c r="A80" s="146">
        <v>61</v>
      </c>
      <c r="B80" s="152" t="s">
        <v>220</v>
      </c>
      <c r="C80" s="174" t="s">
        <v>221</v>
      </c>
      <c r="D80" s="154" t="s">
        <v>193</v>
      </c>
      <c r="E80" s="160">
        <v>2.5</v>
      </c>
      <c r="F80" s="306"/>
      <c r="G80" s="162">
        <f t="shared" si="31"/>
        <v>0</v>
      </c>
      <c r="H80" s="162">
        <v>97.23</v>
      </c>
      <c r="I80" s="162">
        <f t="shared" si="26"/>
        <v>243.08</v>
      </c>
      <c r="J80" s="162">
        <v>187.26999999999998</v>
      </c>
      <c r="K80" s="162">
        <f t="shared" si="27"/>
        <v>468.18</v>
      </c>
      <c r="L80" s="162">
        <v>21</v>
      </c>
      <c r="M80" s="162">
        <f t="shared" si="28"/>
        <v>0</v>
      </c>
      <c r="N80" s="155">
        <v>6.9999999999999999E-4</v>
      </c>
      <c r="O80" s="155">
        <f t="shared" si="29"/>
        <v>1.75E-3</v>
      </c>
      <c r="P80" s="155">
        <v>0</v>
      </c>
      <c r="Q80" s="155">
        <f t="shared" si="30"/>
        <v>0</v>
      </c>
      <c r="R80" s="155"/>
      <c r="S80" s="155"/>
      <c r="T80" s="156">
        <v>0.36516999999999999</v>
      </c>
      <c r="U80" s="155">
        <f>ROUND(E91*T80,2)</f>
        <v>9.1300000000000008</v>
      </c>
      <c r="V80" s="145"/>
      <c r="W80" s="145"/>
      <c r="X80" s="145"/>
      <c r="Y80" s="145"/>
      <c r="Z80" s="145"/>
      <c r="AA80" s="145"/>
      <c r="AB80" s="145"/>
      <c r="AC80" s="145"/>
      <c r="AD80" s="145"/>
      <c r="AE80" s="145" t="s">
        <v>131</v>
      </c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>
      <c r="A81" s="146">
        <v>62</v>
      </c>
      <c r="B81" s="152" t="s">
        <v>222</v>
      </c>
      <c r="C81" s="174" t="s">
        <v>223</v>
      </c>
      <c r="D81" s="154" t="s">
        <v>193</v>
      </c>
      <c r="E81" s="160">
        <v>10</v>
      </c>
      <c r="F81" s="306"/>
      <c r="G81" s="162">
        <f t="shared" si="31"/>
        <v>0</v>
      </c>
      <c r="H81" s="162">
        <v>69.760000000000005</v>
      </c>
      <c r="I81" s="162">
        <f t="shared" si="26"/>
        <v>697.6</v>
      </c>
      <c r="J81" s="162">
        <v>148.74</v>
      </c>
      <c r="K81" s="162">
        <f t="shared" si="27"/>
        <v>1487.4</v>
      </c>
      <c r="L81" s="162">
        <v>21</v>
      </c>
      <c r="M81" s="162">
        <f t="shared" si="28"/>
        <v>0</v>
      </c>
      <c r="N81" s="155">
        <v>4.6999999999999999E-4</v>
      </c>
      <c r="O81" s="155">
        <f t="shared" si="29"/>
        <v>4.7000000000000002E-3</v>
      </c>
      <c r="P81" s="155">
        <v>0</v>
      </c>
      <c r="Q81" s="155">
        <f t="shared" si="30"/>
        <v>0</v>
      </c>
      <c r="R81" s="155"/>
      <c r="S81" s="155"/>
      <c r="T81" s="156">
        <v>0.40018999999999999</v>
      </c>
      <c r="U81" s="155">
        <f>ROUND(E92*T81,2)</f>
        <v>4.8</v>
      </c>
      <c r="V81" s="145"/>
      <c r="W81" s="145"/>
      <c r="X81" s="145"/>
      <c r="Y81" s="145"/>
      <c r="Z81" s="145"/>
      <c r="AA81" s="145"/>
      <c r="AB81" s="145"/>
      <c r="AC81" s="145"/>
      <c r="AD81" s="145"/>
      <c r="AE81" s="145" t="s">
        <v>131</v>
      </c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>
      <c r="A82" s="146">
        <v>63</v>
      </c>
      <c r="B82" s="152" t="s">
        <v>224</v>
      </c>
      <c r="C82" s="174" t="s">
        <v>225</v>
      </c>
      <c r="D82" s="154" t="s">
        <v>138</v>
      </c>
      <c r="E82" s="160">
        <v>2</v>
      </c>
      <c r="F82" s="306"/>
      <c r="G82" s="162">
        <f t="shared" si="31"/>
        <v>0</v>
      </c>
      <c r="H82" s="162">
        <v>981.88</v>
      </c>
      <c r="I82" s="162">
        <f t="shared" si="26"/>
        <v>1963.76</v>
      </c>
      <c r="J82" s="162">
        <v>229.12</v>
      </c>
      <c r="K82" s="162">
        <f t="shared" si="27"/>
        <v>458.24</v>
      </c>
      <c r="L82" s="162">
        <v>21</v>
      </c>
      <c r="M82" s="162">
        <f t="shared" si="28"/>
        <v>0</v>
      </c>
      <c r="N82" s="155">
        <v>1.5559999999999999E-2</v>
      </c>
      <c r="O82" s="155">
        <f t="shared" si="29"/>
        <v>3.1119999999999998E-2</v>
      </c>
      <c r="P82" s="155">
        <v>0</v>
      </c>
      <c r="Q82" s="155">
        <f t="shared" si="30"/>
        <v>0</v>
      </c>
      <c r="R82" s="155"/>
      <c r="S82" s="155"/>
      <c r="T82" s="156">
        <v>0.97324999999999995</v>
      </c>
      <c r="U82" s="155">
        <f t="shared" ref="U82:U89" si="32">ROUND(E95*T82,2)</f>
        <v>0.97</v>
      </c>
      <c r="V82" s="145"/>
      <c r="W82" s="145"/>
      <c r="X82" s="145"/>
      <c r="Y82" s="145"/>
      <c r="Z82" s="145"/>
      <c r="AA82" s="145"/>
      <c r="AB82" s="145"/>
      <c r="AC82" s="145"/>
      <c r="AD82" s="145"/>
      <c r="AE82" s="145" t="s">
        <v>131</v>
      </c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>
      <c r="A83" s="146">
        <v>64</v>
      </c>
      <c r="B83" s="296" t="s">
        <v>436</v>
      </c>
      <c r="C83" s="297" t="s">
        <v>437</v>
      </c>
      <c r="D83" s="298" t="s">
        <v>138</v>
      </c>
      <c r="E83" s="299">
        <v>1</v>
      </c>
      <c r="F83" s="306"/>
      <c r="G83" s="162">
        <f t="shared" si="31"/>
        <v>0</v>
      </c>
      <c r="H83" s="300">
        <v>8500</v>
      </c>
      <c r="I83" s="300">
        <f t="shared" si="26"/>
        <v>8500</v>
      </c>
      <c r="J83" s="300">
        <v>0</v>
      </c>
      <c r="K83" s="300">
        <f t="shared" si="27"/>
        <v>0</v>
      </c>
      <c r="L83" s="300">
        <v>21</v>
      </c>
      <c r="M83" s="300">
        <f t="shared" si="28"/>
        <v>0</v>
      </c>
      <c r="N83" s="301">
        <v>8.9499999999999996E-3</v>
      </c>
      <c r="O83" s="301">
        <f t="shared" si="29"/>
        <v>8.9499999999999996E-3</v>
      </c>
      <c r="P83" s="301">
        <v>0</v>
      </c>
      <c r="Q83" s="301">
        <f t="shared" si="30"/>
        <v>0</v>
      </c>
      <c r="R83" s="155"/>
      <c r="S83" s="155"/>
      <c r="T83" s="156">
        <v>8.2000000000000003E-2</v>
      </c>
      <c r="U83" s="155">
        <f t="shared" si="32"/>
        <v>4.51</v>
      </c>
      <c r="V83" s="145"/>
      <c r="W83" s="145"/>
      <c r="X83" s="145"/>
      <c r="Y83" s="145"/>
      <c r="Z83" s="145"/>
      <c r="AA83" s="145"/>
      <c r="AB83" s="145"/>
      <c r="AC83" s="145"/>
      <c r="AD83" s="145"/>
      <c r="AE83" s="145" t="s">
        <v>131</v>
      </c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outlineLevel="1">
      <c r="A84" s="146">
        <v>65</v>
      </c>
      <c r="B84" s="152" t="s">
        <v>226</v>
      </c>
      <c r="C84" s="174" t="s">
        <v>227</v>
      </c>
      <c r="D84" s="154" t="s">
        <v>138</v>
      </c>
      <c r="E84" s="160">
        <v>7</v>
      </c>
      <c r="F84" s="306"/>
      <c r="G84" s="162">
        <f t="shared" si="31"/>
        <v>0</v>
      </c>
      <c r="H84" s="162">
        <v>0</v>
      </c>
      <c r="I84" s="162">
        <f t="shared" si="26"/>
        <v>0</v>
      </c>
      <c r="J84" s="162">
        <v>0</v>
      </c>
      <c r="K84" s="162">
        <f t="shared" si="27"/>
        <v>0</v>
      </c>
      <c r="L84" s="162">
        <v>21</v>
      </c>
      <c r="M84" s="162">
        <f t="shared" si="28"/>
        <v>0</v>
      </c>
      <c r="N84" s="155">
        <v>1.5559999999999999E-2</v>
      </c>
      <c r="O84" s="155">
        <f t="shared" si="29"/>
        <v>0.10892</v>
      </c>
      <c r="P84" s="155">
        <v>0</v>
      </c>
      <c r="Q84" s="155">
        <f t="shared" si="30"/>
        <v>0</v>
      </c>
      <c r="R84" s="155"/>
      <c r="S84" s="155"/>
      <c r="T84" s="156">
        <v>8.2000000000000003E-2</v>
      </c>
      <c r="U84" s="155">
        <f t="shared" si="32"/>
        <v>4.0999999999999996</v>
      </c>
      <c r="V84" s="145"/>
      <c r="W84" s="145"/>
      <c r="X84" s="145"/>
      <c r="Y84" s="145"/>
      <c r="Z84" s="145"/>
      <c r="AA84" s="145"/>
      <c r="AB84" s="145"/>
      <c r="AC84" s="145"/>
      <c r="AD84" s="145"/>
      <c r="AE84" s="145" t="s">
        <v>131</v>
      </c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1:60" outlineLevel="1">
      <c r="A85" s="146">
        <v>66</v>
      </c>
      <c r="B85" s="152" t="s">
        <v>228</v>
      </c>
      <c r="C85" s="174" t="s">
        <v>229</v>
      </c>
      <c r="D85" s="154" t="s">
        <v>138</v>
      </c>
      <c r="E85" s="160">
        <v>9</v>
      </c>
      <c r="F85" s="306"/>
      <c r="G85" s="162">
        <f t="shared" si="31"/>
        <v>0</v>
      </c>
      <c r="H85" s="162">
        <v>0</v>
      </c>
      <c r="I85" s="162">
        <f t="shared" si="26"/>
        <v>0</v>
      </c>
      <c r="J85" s="162">
        <v>0</v>
      </c>
      <c r="K85" s="162">
        <f t="shared" si="27"/>
        <v>0</v>
      </c>
      <c r="L85" s="162">
        <v>21</v>
      </c>
      <c r="M85" s="162">
        <f t="shared" si="28"/>
        <v>0</v>
      </c>
      <c r="N85" s="155">
        <v>1.5559999999999999E-2</v>
      </c>
      <c r="O85" s="155">
        <f t="shared" si="29"/>
        <v>0.14004</v>
      </c>
      <c r="P85" s="155">
        <v>0</v>
      </c>
      <c r="Q85" s="155">
        <f t="shared" si="30"/>
        <v>0</v>
      </c>
      <c r="R85" s="155"/>
      <c r="S85" s="155"/>
      <c r="T85" s="156">
        <v>8.2000000000000003E-2</v>
      </c>
      <c r="U85" s="155">
        <f t="shared" si="32"/>
        <v>0.41</v>
      </c>
      <c r="V85" s="145"/>
      <c r="W85" s="145"/>
      <c r="X85" s="145"/>
      <c r="Y85" s="145"/>
      <c r="Z85" s="145"/>
      <c r="AA85" s="145"/>
      <c r="AB85" s="145"/>
      <c r="AC85" s="145"/>
      <c r="AD85" s="145"/>
      <c r="AE85" s="145" t="s">
        <v>131</v>
      </c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outlineLevel="1">
      <c r="A86" s="146">
        <v>67</v>
      </c>
      <c r="B86" s="152" t="s">
        <v>230</v>
      </c>
      <c r="C86" s="174" t="s">
        <v>231</v>
      </c>
      <c r="D86" s="154" t="s">
        <v>193</v>
      </c>
      <c r="E86" s="160">
        <v>30</v>
      </c>
      <c r="F86" s="306"/>
      <c r="G86" s="162">
        <f t="shared" si="31"/>
        <v>0</v>
      </c>
      <c r="H86" s="162">
        <v>2.23</v>
      </c>
      <c r="I86" s="162">
        <f t="shared" si="26"/>
        <v>66.900000000000006</v>
      </c>
      <c r="J86" s="162">
        <v>24.47</v>
      </c>
      <c r="K86" s="162">
        <f t="shared" si="27"/>
        <v>734.1</v>
      </c>
      <c r="L86" s="162">
        <v>21</v>
      </c>
      <c r="M86" s="162">
        <f t="shared" si="28"/>
        <v>0</v>
      </c>
      <c r="N86" s="155">
        <v>0</v>
      </c>
      <c r="O86" s="155">
        <f t="shared" si="29"/>
        <v>0</v>
      </c>
      <c r="P86" s="155">
        <v>0</v>
      </c>
      <c r="Q86" s="155">
        <f t="shared" si="30"/>
        <v>0</v>
      </c>
      <c r="R86" s="155"/>
      <c r="S86" s="155"/>
      <c r="T86" s="156">
        <v>0.05</v>
      </c>
      <c r="U86" s="155">
        <f t="shared" si="32"/>
        <v>2.75</v>
      </c>
      <c r="V86" s="145"/>
      <c r="W86" s="145"/>
      <c r="X86" s="145"/>
      <c r="Y86" s="145"/>
      <c r="Z86" s="145"/>
      <c r="AA86" s="145"/>
      <c r="AB86" s="145"/>
      <c r="AC86" s="145"/>
      <c r="AD86" s="145"/>
      <c r="AE86" s="145" t="s">
        <v>131</v>
      </c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>
      <c r="A87" s="146">
        <v>68</v>
      </c>
      <c r="B87" s="152" t="s">
        <v>232</v>
      </c>
      <c r="C87" s="174" t="s">
        <v>233</v>
      </c>
      <c r="D87" s="154" t="s">
        <v>155</v>
      </c>
      <c r="E87" s="160">
        <v>0.32306000000000001</v>
      </c>
      <c r="F87" s="306"/>
      <c r="G87" s="162">
        <f t="shared" si="31"/>
        <v>0</v>
      </c>
      <c r="H87" s="162">
        <v>0</v>
      </c>
      <c r="I87" s="162">
        <f t="shared" si="26"/>
        <v>0</v>
      </c>
      <c r="J87" s="162">
        <v>608</v>
      </c>
      <c r="K87" s="162">
        <f t="shared" si="27"/>
        <v>196.42</v>
      </c>
      <c r="L87" s="162">
        <v>21</v>
      </c>
      <c r="M87" s="162">
        <f t="shared" si="28"/>
        <v>0</v>
      </c>
      <c r="N87" s="155">
        <v>0</v>
      </c>
      <c r="O87" s="155">
        <f t="shared" si="29"/>
        <v>0</v>
      </c>
      <c r="P87" s="155">
        <v>0</v>
      </c>
      <c r="Q87" s="155">
        <f t="shared" si="30"/>
        <v>0</v>
      </c>
      <c r="R87" s="155"/>
      <c r="S87" s="155"/>
      <c r="T87" s="156">
        <v>6.2E-2</v>
      </c>
      <c r="U87" s="155">
        <f t="shared" si="32"/>
        <v>3.41</v>
      </c>
      <c r="V87" s="145"/>
      <c r="W87" s="145"/>
      <c r="X87" s="145"/>
      <c r="Y87" s="145"/>
      <c r="Z87" s="145"/>
      <c r="AA87" s="145"/>
      <c r="AB87" s="145"/>
      <c r="AC87" s="145"/>
      <c r="AD87" s="145"/>
      <c r="AE87" s="145" t="s">
        <v>131</v>
      </c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>
      <c r="A88" s="147" t="s">
        <v>116</v>
      </c>
      <c r="B88" s="153" t="s">
        <v>72</v>
      </c>
      <c r="C88" s="175" t="s">
        <v>73</v>
      </c>
      <c r="D88" s="157"/>
      <c r="E88" s="161"/>
      <c r="F88" s="163"/>
      <c r="G88" s="163">
        <f>SUM(G89:G102)</f>
        <v>0</v>
      </c>
      <c r="H88" s="163"/>
      <c r="I88" s="163">
        <f>SUM(I89:I102)</f>
        <v>8179.619999999999</v>
      </c>
      <c r="J88" s="163"/>
      <c r="K88" s="163">
        <f>SUM(K89:K102)</f>
        <v>19418.210000000003</v>
      </c>
      <c r="L88" s="163"/>
      <c r="M88" s="163">
        <f>SUM(M89:M102)</f>
        <v>0</v>
      </c>
      <c r="N88" s="158"/>
      <c r="O88" s="158">
        <f>SUM(O89:O102)</f>
        <v>6.123E-2</v>
      </c>
      <c r="P88" s="158"/>
      <c r="Q88" s="158">
        <f>SUM(Q89:Q102)</f>
        <v>0.18</v>
      </c>
      <c r="R88" s="155"/>
      <c r="S88" s="155"/>
      <c r="T88" s="156">
        <v>0.27200000000000002</v>
      </c>
      <c r="U88" s="155">
        <f t="shared" si="32"/>
        <v>4.3499999999999996</v>
      </c>
      <c r="V88" s="145"/>
      <c r="W88" s="145"/>
      <c r="X88" s="145"/>
      <c r="Y88" s="145"/>
      <c r="Z88" s="145"/>
      <c r="AA88" s="145"/>
      <c r="AB88" s="145"/>
      <c r="AC88" s="145"/>
      <c r="AD88" s="145"/>
      <c r="AE88" s="145" t="s">
        <v>131</v>
      </c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ht="22.5" outlineLevel="1">
      <c r="A89" s="146">
        <v>69</v>
      </c>
      <c r="B89" s="152" t="s">
        <v>234</v>
      </c>
      <c r="C89" s="174" t="s">
        <v>235</v>
      </c>
      <c r="D89" s="154" t="s">
        <v>193</v>
      </c>
      <c r="E89" s="160">
        <v>10</v>
      </c>
      <c r="F89" s="306"/>
      <c r="G89" s="162">
        <f>F89*E89</f>
        <v>0</v>
      </c>
      <c r="H89" s="162">
        <v>11.7</v>
      </c>
      <c r="I89" s="162">
        <f t="shared" ref="I89:I102" si="33">ROUND(E89*H89,2)</f>
        <v>117</v>
      </c>
      <c r="J89" s="162">
        <v>114.8</v>
      </c>
      <c r="K89" s="162">
        <f t="shared" ref="K89:K102" si="34">ROUND(E89*J89,2)</f>
        <v>1148</v>
      </c>
      <c r="L89" s="162">
        <v>21</v>
      </c>
      <c r="M89" s="162">
        <f t="shared" ref="M89:M102" si="35">G89*(1+L89/100)</f>
        <v>0</v>
      </c>
      <c r="N89" s="155">
        <v>4.8999999999999998E-4</v>
      </c>
      <c r="O89" s="155">
        <f t="shared" ref="O89:O102" si="36">ROUND(E89*N89,5)</f>
        <v>4.8999999999999998E-3</v>
      </c>
      <c r="P89" s="155">
        <v>1.7999999999999999E-2</v>
      </c>
      <c r="Q89" s="155">
        <f t="shared" ref="Q89:Q102" si="37">ROUND(E89*P89,5)</f>
        <v>0.18</v>
      </c>
      <c r="R89" s="155"/>
      <c r="S89" s="155"/>
      <c r="T89" s="156">
        <v>1.327</v>
      </c>
      <c r="U89" s="155">
        <f t="shared" si="32"/>
        <v>0.04</v>
      </c>
      <c r="V89" s="145"/>
      <c r="W89" s="145"/>
      <c r="X89" s="145"/>
      <c r="Y89" s="145"/>
      <c r="Z89" s="145"/>
      <c r="AA89" s="145"/>
      <c r="AB89" s="145"/>
      <c r="AC89" s="145"/>
      <c r="AD89" s="145"/>
      <c r="AE89" s="145" t="s">
        <v>131</v>
      </c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ht="22.5">
      <c r="A90" s="146">
        <v>70</v>
      </c>
      <c r="B90" s="152" t="s">
        <v>236</v>
      </c>
      <c r="C90" s="174" t="s">
        <v>237</v>
      </c>
      <c r="D90" s="154" t="s">
        <v>193</v>
      </c>
      <c r="E90" s="160">
        <v>8</v>
      </c>
      <c r="F90" s="306"/>
      <c r="G90" s="162">
        <f t="shared" ref="G90:G102" si="38">F90*E90</f>
        <v>0</v>
      </c>
      <c r="H90" s="162">
        <v>6.6</v>
      </c>
      <c r="I90" s="162">
        <f t="shared" si="33"/>
        <v>52.8</v>
      </c>
      <c r="J90" s="162">
        <v>139.9</v>
      </c>
      <c r="K90" s="162">
        <f t="shared" si="34"/>
        <v>1119.2</v>
      </c>
      <c r="L90" s="162">
        <v>21</v>
      </c>
      <c r="M90" s="162">
        <f t="shared" si="35"/>
        <v>0</v>
      </c>
      <c r="N90" s="155">
        <v>2.7999999999999998E-4</v>
      </c>
      <c r="O90" s="155">
        <f t="shared" si="36"/>
        <v>2.2399999999999998E-3</v>
      </c>
      <c r="P90" s="155">
        <v>0</v>
      </c>
      <c r="Q90" s="155">
        <f t="shared" si="37"/>
        <v>0</v>
      </c>
      <c r="R90" s="158"/>
      <c r="S90" s="158"/>
      <c r="T90" s="159"/>
      <c r="U90" s="158">
        <f>SUM(U91:U111)</f>
        <v>57.63</v>
      </c>
      <c r="AE90" t="s">
        <v>117</v>
      </c>
    </row>
    <row r="91" spans="1:60" ht="22.5" outlineLevel="1">
      <c r="A91" s="146">
        <v>71</v>
      </c>
      <c r="B91" s="152" t="s">
        <v>238</v>
      </c>
      <c r="C91" s="174" t="s">
        <v>239</v>
      </c>
      <c r="D91" s="154" t="s">
        <v>193</v>
      </c>
      <c r="E91" s="160">
        <v>25</v>
      </c>
      <c r="F91" s="306"/>
      <c r="G91" s="162">
        <f t="shared" si="38"/>
        <v>0</v>
      </c>
      <c r="H91" s="162">
        <v>6.6</v>
      </c>
      <c r="I91" s="162">
        <f t="shared" si="33"/>
        <v>165</v>
      </c>
      <c r="J91" s="162">
        <v>153.4</v>
      </c>
      <c r="K91" s="162">
        <f t="shared" si="34"/>
        <v>3835</v>
      </c>
      <c r="L91" s="162">
        <v>21</v>
      </c>
      <c r="M91" s="162">
        <f t="shared" si="35"/>
        <v>0</v>
      </c>
      <c r="N91" s="155">
        <v>2.7999999999999998E-4</v>
      </c>
      <c r="O91" s="155">
        <f t="shared" si="36"/>
        <v>7.0000000000000001E-3</v>
      </c>
      <c r="P91" s="155">
        <v>0</v>
      </c>
      <c r="Q91" s="155">
        <f t="shared" si="37"/>
        <v>0</v>
      </c>
      <c r="R91" s="155"/>
      <c r="S91" s="155"/>
      <c r="T91" s="156">
        <v>0.59</v>
      </c>
      <c r="U91" s="155">
        <f t="shared" ref="U91:U107" si="39">ROUND(E104*T91,2)</f>
        <v>3.54</v>
      </c>
      <c r="V91" s="145"/>
      <c r="W91" s="145"/>
      <c r="X91" s="145"/>
      <c r="Y91" s="145"/>
      <c r="Z91" s="145"/>
      <c r="AA91" s="145"/>
      <c r="AB91" s="145"/>
      <c r="AC91" s="145"/>
      <c r="AD91" s="145"/>
      <c r="AE91" s="145" t="s">
        <v>131</v>
      </c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ht="22.5" outlineLevel="1">
      <c r="A92" s="146">
        <v>72</v>
      </c>
      <c r="B92" s="152" t="s">
        <v>240</v>
      </c>
      <c r="C92" s="174" t="s">
        <v>241</v>
      </c>
      <c r="D92" s="154" t="s">
        <v>193</v>
      </c>
      <c r="E92" s="160">
        <v>12</v>
      </c>
      <c r="F92" s="306"/>
      <c r="G92" s="162">
        <f t="shared" si="38"/>
        <v>0</v>
      </c>
      <c r="H92" s="162">
        <v>6.6</v>
      </c>
      <c r="I92" s="162">
        <f t="shared" si="33"/>
        <v>79.2</v>
      </c>
      <c r="J92" s="162">
        <v>167.9</v>
      </c>
      <c r="K92" s="162">
        <f t="shared" si="34"/>
        <v>2014.8</v>
      </c>
      <c r="L92" s="162">
        <v>21</v>
      </c>
      <c r="M92" s="162">
        <f t="shared" si="35"/>
        <v>0</v>
      </c>
      <c r="N92" s="155">
        <v>2.7999999999999998E-4</v>
      </c>
      <c r="O92" s="155">
        <f t="shared" si="36"/>
        <v>3.3600000000000001E-3</v>
      </c>
      <c r="P92" s="155">
        <v>0</v>
      </c>
      <c r="Q92" s="155">
        <f t="shared" si="37"/>
        <v>0</v>
      </c>
      <c r="R92" s="155"/>
      <c r="S92" s="155"/>
      <c r="T92" s="156">
        <v>0.40300000000000002</v>
      </c>
      <c r="U92" s="155">
        <f t="shared" si="39"/>
        <v>1.61</v>
      </c>
      <c r="V92" s="145"/>
      <c r="W92" s="145"/>
      <c r="X92" s="145"/>
      <c r="Y92" s="145"/>
      <c r="Z92" s="145"/>
      <c r="AA92" s="145"/>
      <c r="AB92" s="145"/>
      <c r="AC92" s="145"/>
      <c r="AD92" s="145"/>
      <c r="AE92" s="145" t="s">
        <v>131</v>
      </c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ht="22.5" outlineLevel="1">
      <c r="A93" s="146">
        <v>73</v>
      </c>
      <c r="B93" s="152" t="s">
        <v>242</v>
      </c>
      <c r="C93" s="174" t="s">
        <v>243</v>
      </c>
      <c r="D93" s="154" t="s">
        <v>193</v>
      </c>
      <c r="E93" s="160">
        <v>10</v>
      </c>
      <c r="F93" s="306"/>
      <c r="G93" s="162">
        <f t="shared" si="38"/>
        <v>0</v>
      </c>
      <c r="H93" s="162">
        <v>7.44</v>
      </c>
      <c r="I93" s="162">
        <f t="shared" si="33"/>
        <v>74.400000000000006</v>
      </c>
      <c r="J93" s="162">
        <v>417.06</v>
      </c>
      <c r="K93" s="162">
        <f t="shared" si="34"/>
        <v>4170.6000000000004</v>
      </c>
      <c r="L93" s="162">
        <v>21</v>
      </c>
      <c r="M93" s="162">
        <f t="shared" si="35"/>
        <v>0</v>
      </c>
      <c r="N93" s="155">
        <v>3.1E-4</v>
      </c>
      <c r="O93" s="155">
        <f t="shared" si="36"/>
        <v>3.0999999999999999E-3</v>
      </c>
      <c r="P93" s="155">
        <v>0</v>
      </c>
      <c r="Q93" s="155">
        <f t="shared" si="37"/>
        <v>0</v>
      </c>
      <c r="R93" s="155"/>
      <c r="S93" s="155"/>
      <c r="T93" s="156">
        <v>0.38200000000000001</v>
      </c>
      <c r="U93" s="155">
        <f t="shared" si="39"/>
        <v>3.06</v>
      </c>
      <c r="V93" s="145"/>
      <c r="W93" s="145"/>
      <c r="X93" s="145"/>
      <c r="Y93" s="145"/>
      <c r="Z93" s="145"/>
      <c r="AA93" s="145"/>
      <c r="AB93" s="145"/>
      <c r="AC93" s="145"/>
      <c r="AD93" s="145"/>
      <c r="AE93" s="145" t="s">
        <v>131</v>
      </c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outlineLevel="1">
      <c r="A94" s="146">
        <v>74</v>
      </c>
      <c r="B94" s="296" t="s">
        <v>438</v>
      </c>
      <c r="C94" s="297" t="s">
        <v>439</v>
      </c>
      <c r="D94" s="298" t="s">
        <v>138</v>
      </c>
      <c r="E94" s="299">
        <v>1</v>
      </c>
      <c r="F94" s="306"/>
      <c r="G94" s="162">
        <f t="shared" si="38"/>
        <v>0</v>
      </c>
      <c r="H94" s="300">
        <v>0</v>
      </c>
      <c r="I94" s="300">
        <f t="shared" si="33"/>
        <v>0</v>
      </c>
      <c r="J94" s="300">
        <v>593</v>
      </c>
      <c r="K94" s="300">
        <f t="shared" si="34"/>
        <v>593</v>
      </c>
      <c r="L94" s="300">
        <v>21</v>
      </c>
      <c r="M94" s="300">
        <f t="shared" si="35"/>
        <v>0</v>
      </c>
      <c r="N94" s="301">
        <v>0</v>
      </c>
      <c r="O94" s="301">
        <f t="shared" si="36"/>
        <v>0</v>
      </c>
      <c r="P94" s="301">
        <v>0</v>
      </c>
      <c r="Q94" s="301">
        <f t="shared" si="37"/>
        <v>0</v>
      </c>
      <c r="R94" s="155"/>
      <c r="S94" s="155"/>
      <c r="T94" s="156">
        <v>0.217</v>
      </c>
      <c r="U94" s="155">
        <f t="shared" si="39"/>
        <v>1.74</v>
      </c>
      <c r="V94" s="145"/>
      <c r="W94" s="145"/>
      <c r="X94" s="145"/>
      <c r="Y94" s="145"/>
      <c r="Z94" s="145"/>
      <c r="AA94" s="145"/>
      <c r="AB94" s="145"/>
      <c r="AC94" s="145"/>
      <c r="AD94" s="145"/>
      <c r="AE94" s="145" t="s">
        <v>131</v>
      </c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</row>
    <row r="95" spans="1:60" outlineLevel="1">
      <c r="A95" s="146">
        <v>75</v>
      </c>
      <c r="B95" s="296" t="s">
        <v>440</v>
      </c>
      <c r="C95" s="297" t="s">
        <v>441</v>
      </c>
      <c r="D95" s="298" t="s">
        <v>138</v>
      </c>
      <c r="E95" s="299">
        <v>1</v>
      </c>
      <c r="F95" s="306"/>
      <c r="G95" s="162">
        <f t="shared" si="38"/>
        <v>0</v>
      </c>
      <c r="H95" s="300">
        <v>6016.9</v>
      </c>
      <c r="I95" s="300">
        <f t="shared" si="33"/>
        <v>6016.9</v>
      </c>
      <c r="J95" s="300">
        <v>593.10000000000036</v>
      </c>
      <c r="K95" s="300">
        <f t="shared" si="34"/>
        <v>593.1</v>
      </c>
      <c r="L95" s="300">
        <v>21</v>
      </c>
      <c r="M95" s="300">
        <f t="shared" si="35"/>
        <v>0</v>
      </c>
      <c r="N95" s="301">
        <v>0.03</v>
      </c>
      <c r="O95" s="301">
        <f t="shared" si="36"/>
        <v>0.03</v>
      </c>
      <c r="P95" s="301">
        <v>0</v>
      </c>
      <c r="Q95" s="301">
        <f t="shared" si="37"/>
        <v>0</v>
      </c>
      <c r="R95" s="155"/>
      <c r="S95" s="155"/>
      <c r="T95" s="156">
        <v>2.9580000000000002</v>
      </c>
      <c r="U95" s="155">
        <f t="shared" si="39"/>
        <v>2.96</v>
      </c>
      <c r="V95" s="145"/>
      <c r="W95" s="145"/>
      <c r="X95" s="145"/>
      <c r="Y95" s="145"/>
      <c r="Z95" s="145"/>
      <c r="AA95" s="145"/>
      <c r="AB95" s="145"/>
      <c r="AC95" s="145"/>
      <c r="AD95" s="145"/>
      <c r="AE95" s="145" t="s">
        <v>131</v>
      </c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</row>
    <row r="96" spans="1:60" outlineLevel="1">
      <c r="A96" s="146">
        <v>76</v>
      </c>
      <c r="B96" s="152" t="s">
        <v>244</v>
      </c>
      <c r="C96" s="174" t="s">
        <v>245</v>
      </c>
      <c r="D96" s="154" t="s">
        <v>193</v>
      </c>
      <c r="E96" s="160">
        <v>55</v>
      </c>
      <c r="F96" s="306"/>
      <c r="G96" s="162">
        <f t="shared" si="38"/>
        <v>0</v>
      </c>
      <c r="H96" s="162">
        <v>0</v>
      </c>
      <c r="I96" s="162">
        <f t="shared" si="33"/>
        <v>0</v>
      </c>
      <c r="J96" s="162">
        <v>30.4</v>
      </c>
      <c r="K96" s="162">
        <f t="shared" si="34"/>
        <v>1672</v>
      </c>
      <c r="L96" s="162">
        <v>21</v>
      </c>
      <c r="M96" s="162">
        <f t="shared" si="35"/>
        <v>0</v>
      </c>
      <c r="N96" s="155">
        <v>0</v>
      </c>
      <c r="O96" s="155">
        <f t="shared" si="36"/>
        <v>0</v>
      </c>
      <c r="P96" s="155">
        <v>0</v>
      </c>
      <c r="Q96" s="155">
        <f t="shared" si="37"/>
        <v>0</v>
      </c>
      <c r="R96" s="155"/>
      <c r="S96" s="155"/>
      <c r="T96" s="156">
        <v>0</v>
      </c>
      <c r="U96" s="155">
        <f t="shared" si="39"/>
        <v>0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 t="s">
        <v>199</v>
      </c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</row>
    <row r="97" spans="1:60" outlineLevel="1">
      <c r="A97" s="146">
        <v>77</v>
      </c>
      <c r="B97" s="152" t="s">
        <v>246</v>
      </c>
      <c r="C97" s="174" t="s">
        <v>247</v>
      </c>
      <c r="D97" s="154" t="s">
        <v>198</v>
      </c>
      <c r="E97" s="160">
        <v>50</v>
      </c>
      <c r="F97" s="306"/>
      <c r="G97" s="162">
        <f t="shared" si="38"/>
        <v>0</v>
      </c>
      <c r="H97" s="162">
        <v>0</v>
      </c>
      <c r="I97" s="162">
        <f t="shared" si="33"/>
        <v>0</v>
      </c>
      <c r="J97" s="162">
        <v>0</v>
      </c>
      <c r="K97" s="162">
        <f t="shared" si="34"/>
        <v>0</v>
      </c>
      <c r="L97" s="162">
        <v>21</v>
      </c>
      <c r="M97" s="162">
        <f t="shared" si="35"/>
        <v>0</v>
      </c>
      <c r="N97" s="155">
        <v>0</v>
      </c>
      <c r="O97" s="155">
        <f t="shared" si="36"/>
        <v>0</v>
      </c>
      <c r="P97" s="155">
        <v>0</v>
      </c>
      <c r="Q97" s="155">
        <f t="shared" si="37"/>
        <v>0</v>
      </c>
      <c r="R97" s="155"/>
      <c r="S97" s="155"/>
      <c r="T97" s="156">
        <v>1.1200000000000001</v>
      </c>
      <c r="U97" s="155">
        <f t="shared" si="39"/>
        <v>7.84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 t="s">
        <v>131</v>
      </c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>
      <c r="A98" s="146">
        <v>78</v>
      </c>
      <c r="B98" s="152" t="s">
        <v>248</v>
      </c>
      <c r="C98" s="174" t="s">
        <v>249</v>
      </c>
      <c r="D98" s="154" t="s">
        <v>250</v>
      </c>
      <c r="E98" s="160">
        <v>5</v>
      </c>
      <c r="F98" s="306"/>
      <c r="G98" s="162">
        <f t="shared" si="38"/>
        <v>0</v>
      </c>
      <c r="H98" s="162">
        <v>0</v>
      </c>
      <c r="I98" s="162">
        <f t="shared" si="33"/>
        <v>0</v>
      </c>
      <c r="J98" s="162">
        <v>0</v>
      </c>
      <c r="K98" s="162">
        <f t="shared" si="34"/>
        <v>0</v>
      </c>
      <c r="L98" s="162">
        <v>21</v>
      </c>
      <c r="M98" s="162">
        <f t="shared" si="35"/>
        <v>0</v>
      </c>
      <c r="N98" s="155">
        <v>0</v>
      </c>
      <c r="O98" s="155">
        <f t="shared" si="36"/>
        <v>0</v>
      </c>
      <c r="P98" s="155">
        <v>0</v>
      </c>
      <c r="Q98" s="155">
        <f t="shared" si="37"/>
        <v>0</v>
      </c>
      <c r="R98" s="155"/>
      <c r="S98" s="155"/>
      <c r="T98" s="156">
        <v>0.97299999999999998</v>
      </c>
      <c r="U98" s="155">
        <f t="shared" si="39"/>
        <v>6.81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 t="s">
        <v>131</v>
      </c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outlineLevel="1">
      <c r="A99" s="146">
        <v>79</v>
      </c>
      <c r="B99" s="152" t="s">
        <v>251</v>
      </c>
      <c r="C99" s="174" t="s">
        <v>252</v>
      </c>
      <c r="D99" s="154" t="s">
        <v>193</v>
      </c>
      <c r="E99" s="160">
        <v>55</v>
      </c>
      <c r="F99" s="306"/>
      <c r="G99" s="162">
        <f t="shared" si="38"/>
        <v>0</v>
      </c>
      <c r="H99" s="162">
        <v>0.39</v>
      </c>
      <c r="I99" s="162">
        <f t="shared" si="33"/>
        <v>21.45</v>
      </c>
      <c r="J99" s="162">
        <v>23.009999999999998</v>
      </c>
      <c r="K99" s="162">
        <f t="shared" si="34"/>
        <v>1265.55</v>
      </c>
      <c r="L99" s="162">
        <v>21</v>
      </c>
      <c r="M99" s="162">
        <f t="shared" si="35"/>
        <v>0</v>
      </c>
      <c r="N99" s="155">
        <v>0</v>
      </c>
      <c r="O99" s="155">
        <f t="shared" si="36"/>
        <v>0</v>
      </c>
      <c r="P99" s="155">
        <v>0</v>
      </c>
      <c r="Q99" s="155">
        <f t="shared" si="37"/>
        <v>0</v>
      </c>
      <c r="R99" s="155"/>
      <c r="S99" s="155"/>
      <c r="T99" s="156">
        <v>1.575</v>
      </c>
      <c r="U99" s="155">
        <f t="shared" si="39"/>
        <v>7.88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 t="s">
        <v>131</v>
      </c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</row>
    <row r="100" spans="1:60" outlineLevel="1">
      <c r="A100" s="146">
        <v>80</v>
      </c>
      <c r="B100" s="152" t="s">
        <v>253</v>
      </c>
      <c r="C100" s="174" t="s">
        <v>254</v>
      </c>
      <c r="D100" s="154" t="s">
        <v>193</v>
      </c>
      <c r="E100" s="160">
        <v>55</v>
      </c>
      <c r="F100" s="306"/>
      <c r="G100" s="162">
        <f t="shared" si="38"/>
        <v>0</v>
      </c>
      <c r="H100" s="162">
        <v>1.45</v>
      </c>
      <c r="I100" s="162">
        <f t="shared" si="33"/>
        <v>79.75</v>
      </c>
      <c r="J100" s="162">
        <v>25.650000000000002</v>
      </c>
      <c r="K100" s="162">
        <f t="shared" si="34"/>
        <v>1410.75</v>
      </c>
      <c r="L100" s="162">
        <v>21</v>
      </c>
      <c r="M100" s="162">
        <f t="shared" si="35"/>
        <v>0</v>
      </c>
      <c r="N100" s="155">
        <v>1.0000000000000001E-5</v>
      </c>
      <c r="O100" s="155">
        <f t="shared" si="36"/>
        <v>5.5000000000000003E-4</v>
      </c>
      <c r="P100" s="155">
        <v>0</v>
      </c>
      <c r="Q100" s="155">
        <f t="shared" si="37"/>
        <v>0</v>
      </c>
      <c r="R100" s="155"/>
      <c r="S100" s="155"/>
      <c r="T100" s="156">
        <v>1.1890000000000001</v>
      </c>
      <c r="U100" s="155">
        <f t="shared" si="39"/>
        <v>5.95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 t="s">
        <v>131</v>
      </c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outlineLevel="1">
      <c r="A101" s="146">
        <v>81</v>
      </c>
      <c r="B101" s="152" t="s">
        <v>255</v>
      </c>
      <c r="C101" s="174" t="s">
        <v>256</v>
      </c>
      <c r="D101" s="154" t="s">
        <v>138</v>
      </c>
      <c r="E101" s="160">
        <v>16</v>
      </c>
      <c r="F101" s="306"/>
      <c r="G101" s="162">
        <f t="shared" si="38"/>
        <v>0</v>
      </c>
      <c r="H101" s="162">
        <v>98.32</v>
      </c>
      <c r="I101" s="162">
        <f t="shared" si="33"/>
        <v>1573.12</v>
      </c>
      <c r="J101" s="162">
        <v>98.68</v>
      </c>
      <c r="K101" s="162">
        <f t="shared" si="34"/>
        <v>1578.88</v>
      </c>
      <c r="L101" s="162">
        <v>21</v>
      </c>
      <c r="M101" s="162">
        <f t="shared" si="35"/>
        <v>0</v>
      </c>
      <c r="N101" s="155">
        <v>6.3000000000000003E-4</v>
      </c>
      <c r="O101" s="155">
        <f t="shared" si="36"/>
        <v>1.008E-2</v>
      </c>
      <c r="P101" s="155">
        <v>0</v>
      </c>
      <c r="Q101" s="155">
        <f t="shared" si="37"/>
        <v>0</v>
      </c>
      <c r="R101" s="155"/>
      <c r="S101" s="155"/>
      <c r="T101" s="156">
        <v>0.47599999999999998</v>
      </c>
      <c r="U101" s="155">
        <f t="shared" si="39"/>
        <v>2.38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 t="s">
        <v>131</v>
      </c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</row>
    <row r="102" spans="1:60" outlineLevel="1">
      <c r="A102" s="146">
        <v>82</v>
      </c>
      <c r="B102" s="152" t="s">
        <v>257</v>
      </c>
      <c r="C102" s="174" t="s">
        <v>258</v>
      </c>
      <c r="D102" s="154" t="s">
        <v>155</v>
      </c>
      <c r="E102" s="160">
        <v>3.1230000000000001E-2</v>
      </c>
      <c r="F102" s="306"/>
      <c r="G102" s="162">
        <f t="shared" si="38"/>
        <v>0</v>
      </c>
      <c r="H102" s="162">
        <v>0</v>
      </c>
      <c r="I102" s="162">
        <f t="shared" si="33"/>
        <v>0</v>
      </c>
      <c r="J102" s="162">
        <v>555</v>
      </c>
      <c r="K102" s="162">
        <f t="shared" si="34"/>
        <v>17.329999999999998</v>
      </c>
      <c r="L102" s="162">
        <v>21</v>
      </c>
      <c r="M102" s="162">
        <f t="shared" si="35"/>
        <v>0</v>
      </c>
      <c r="N102" s="155">
        <v>0</v>
      </c>
      <c r="O102" s="155">
        <f t="shared" si="36"/>
        <v>0</v>
      </c>
      <c r="P102" s="155">
        <v>0</v>
      </c>
      <c r="Q102" s="155">
        <f t="shared" si="37"/>
        <v>0</v>
      </c>
      <c r="R102" s="155"/>
      <c r="S102" s="155"/>
      <c r="T102" s="156">
        <v>0.44500000000000001</v>
      </c>
      <c r="U102" s="155">
        <f t="shared" si="39"/>
        <v>2.23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 t="s">
        <v>131</v>
      </c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outlineLevel="1">
      <c r="A103" s="147" t="s">
        <v>116</v>
      </c>
      <c r="B103" s="153" t="s">
        <v>74</v>
      </c>
      <c r="C103" s="175" t="s">
        <v>75</v>
      </c>
      <c r="D103" s="157"/>
      <c r="E103" s="161"/>
      <c r="F103" s="163"/>
      <c r="G103" s="163">
        <f>SUM(G104:G126)</f>
        <v>0</v>
      </c>
      <c r="H103" s="163"/>
      <c r="I103" s="163">
        <f>SUM(I104:I126)</f>
        <v>74022.78</v>
      </c>
      <c r="J103" s="163"/>
      <c r="K103" s="163">
        <f>SUM(K104:K126)</f>
        <v>24867.510000000002</v>
      </c>
      <c r="L103" s="163"/>
      <c r="M103" s="163">
        <f>SUM(M104:M126)</f>
        <v>0</v>
      </c>
      <c r="N103" s="158"/>
      <c r="O103" s="158">
        <f>SUM(O104:O126)</f>
        <v>0.40171999999999997</v>
      </c>
      <c r="P103" s="158"/>
      <c r="Q103" s="158">
        <f>SUM(Q104:Q126)</f>
        <v>0.35293999999999998</v>
      </c>
      <c r="R103" s="155"/>
      <c r="S103" s="155"/>
      <c r="T103" s="156">
        <v>0.25</v>
      </c>
      <c r="U103" s="155">
        <f t="shared" si="39"/>
        <v>1.25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 t="s">
        <v>131</v>
      </c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>
      <c r="A104" s="146">
        <v>83</v>
      </c>
      <c r="B104" s="152" t="s">
        <v>259</v>
      </c>
      <c r="C104" s="174" t="s">
        <v>260</v>
      </c>
      <c r="D104" s="154" t="s">
        <v>261</v>
      </c>
      <c r="E104" s="160">
        <v>6</v>
      </c>
      <c r="F104" s="306"/>
      <c r="G104" s="162">
        <f>F104*E104</f>
        <v>0</v>
      </c>
      <c r="H104" s="162">
        <v>0</v>
      </c>
      <c r="I104" s="162">
        <f t="shared" ref="I104:I126" si="40">ROUND(E104*H104,2)</f>
        <v>0</v>
      </c>
      <c r="J104" s="162">
        <v>195.5</v>
      </c>
      <c r="K104" s="162">
        <f t="shared" ref="K104:K126" si="41">ROUND(E104*J104,2)</f>
        <v>1173</v>
      </c>
      <c r="L104" s="162">
        <v>21</v>
      </c>
      <c r="M104" s="162">
        <f t="shared" ref="M104:M126" si="42">G104*(1+L104/100)</f>
        <v>0</v>
      </c>
      <c r="N104" s="155">
        <v>0</v>
      </c>
      <c r="O104" s="155">
        <f t="shared" ref="O104:O126" si="43">ROUND(E104*N104,5)</f>
        <v>0</v>
      </c>
      <c r="P104" s="155">
        <v>1.933E-2</v>
      </c>
      <c r="Q104" s="155">
        <f t="shared" ref="Q104:Q126" si="44">ROUND(E104*P104,5)</f>
        <v>0.11598</v>
      </c>
      <c r="R104" s="155"/>
      <c r="S104" s="155"/>
      <c r="T104" s="156">
        <v>0.246</v>
      </c>
      <c r="U104" s="155">
        <f t="shared" si="39"/>
        <v>1.23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 t="s">
        <v>131</v>
      </c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outlineLevel="1">
      <c r="A105" s="146">
        <v>84</v>
      </c>
      <c r="B105" s="152" t="s">
        <v>262</v>
      </c>
      <c r="C105" s="174" t="s">
        <v>263</v>
      </c>
      <c r="D105" s="154" t="s">
        <v>261</v>
      </c>
      <c r="E105" s="160">
        <v>4</v>
      </c>
      <c r="F105" s="306"/>
      <c r="G105" s="162">
        <f t="shared" ref="G105:G126" si="45">F105*E105</f>
        <v>0</v>
      </c>
      <c r="H105" s="162">
        <v>0</v>
      </c>
      <c r="I105" s="162">
        <f t="shared" si="40"/>
        <v>0</v>
      </c>
      <c r="J105" s="162">
        <v>133.5</v>
      </c>
      <c r="K105" s="162">
        <f t="shared" si="41"/>
        <v>534</v>
      </c>
      <c r="L105" s="162">
        <v>21</v>
      </c>
      <c r="M105" s="162">
        <f t="shared" si="42"/>
        <v>0</v>
      </c>
      <c r="N105" s="155">
        <v>0</v>
      </c>
      <c r="O105" s="155">
        <f t="shared" si="43"/>
        <v>0</v>
      </c>
      <c r="P105" s="155">
        <v>1.72E-2</v>
      </c>
      <c r="Q105" s="155">
        <f t="shared" si="44"/>
        <v>6.88E-2</v>
      </c>
      <c r="R105" s="155"/>
      <c r="S105" s="155"/>
      <c r="T105" s="156">
        <v>1.25</v>
      </c>
      <c r="U105" s="155">
        <f t="shared" si="39"/>
        <v>1.25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 t="s">
        <v>131</v>
      </c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>
      <c r="A106" s="146">
        <v>85</v>
      </c>
      <c r="B106" s="152" t="s">
        <v>264</v>
      </c>
      <c r="C106" s="174" t="s">
        <v>265</v>
      </c>
      <c r="D106" s="154" t="s">
        <v>261</v>
      </c>
      <c r="E106" s="160">
        <v>8</v>
      </c>
      <c r="F106" s="306"/>
      <c r="G106" s="162">
        <f t="shared" si="45"/>
        <v>0</v>
      </c>
      <c r="H106" s="162">
        <v>0</v>
      </c>
      <c r="I106" s="162">
        <f t="shared" si="40"/>
        <v>0</v>
      </c>
      <c r="J106" s="162">
        <v>126.5</v>
      </c>
      <c r="K106" s="162">
        <f t="shared" si="41"/>
        <v>1012</v>
      </c>
      <c r="L106" s="162">
        <v>21</v>
      </c>
      <c r="M106" s="162">
        <f t="shared" si="42"/>
        <v>0</v>
      </c>
      <c r="N106" s="155">
        <v>0</v>
      </c>
      <c r="O106" s="155">
        <f t="shared" si="43"/>
        <v>0</v>
      </c>
      <c r="P106" s="155">
        <v>1.9460000000000002E-2</v>
      </c>
      <c r="Q106" s="155">
        <f t="shared" si="44"/>
        <v>0.15568000000000001</v>
      </c>
      <c r="R106" s="155"/>
      <c r="S106" s="155"/>
      <c r="T106" s="156">
        <v>1.25</v>
      </c>
      <c r="U106" s="155">
        <f t="shared" si="39"/>
        <v>1.25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 t="s">
        <v>131</v>
      </c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outlineLevel="1">
      <c r="A107" s="146">
        <v>86</v>
      </c>
      <c r="B107" s="152" t="s">
        <v>266</v>
      </c>
      <c r="C107" s="174" t="s">
        <v>267</v>
      </c>
      <c r="D107" s="154" t="s">
        <v>261</v>
      </c>
      <c r="E107" s="160">
        <v>8</v>
      </c>
      <c r="F107" s="306"/>
      <c r="G107" s="162">
        <f t="shared" si="45"/>
        <v>0</v>
      </c>
      <c r="H107" s="162">
        <v>0</v>
      </c>
      <c r="I107" s="162">
        <f t="shared" si="40"/>
        <v>0</v>
      </c>
      <c r="J107" s="162">
        <v>71.900000000000006</v>
      </c>
      <c r="K107" s="162">
        <f t="shared" si="41"/>
        <v>575.20000000000005</v>
      </c>
      <c r="L107" s="162">
        <v>21</v>
      </c>
      <c r="M107" s="162">
        <f t="shared" si="42"/>
        <v>0</v>
      </c>
      <c r="N107" s="155">
        <v>0</v>
      </c>
      <c r="O107" s="155">
        <f t="shared" si="43"/>
        <v>0</v>
      </c>
      <c r="P107" s="155">
        <v>1.56E-3</v>
      </c>
      <c r="Q107" s="155">
        <f t="shared" si="44"/>
        <v>1.248E-2</v>
      </c>
      <c r="R107" s="155"/>
      <c r="S107" s="155"/>
      <c r="T107" s="156">
        <v>0.58699999999999997</v>
      </c>
      <c r="U107" s="155">
        <f t="shared" si="39"/>
        <v>0.59</v>
      </c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 t="s">
        <v>131</v>
      </c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>
      <c r="A108" s="146">
        <v>87</v>
      </c>
      <c r="B108" s="152" t="s">
        <v>268</v>
      </c>
      <c r="C108" s="174" t="s">
        <v>269</v>
      </c>
      <c r="D108" s="154" t="s">
        <v>261</v>
      </c>
      <c r="E108" s="160">
        <v>1</v>
      </c>
      <c r="F108" s="306"/>
      <c r="G108" s="162">
        <f t="shared" si="45"/>
        <v>0</v>
      </c>
      <c r="H108" s="162">
        <v>925.79</v>
      </c>
      <c r="I108" s="162">
        <f t="shared" si="40"/>
        <v>925.79</v>
      </c>
      <c r="J108" s="162">
        <v>1159.21</v>
      </c>
      <c r="K108" s="162">
        <f t="shared" si="41"/>
        <v>1159.21</v>
      </c>
      <c r="L108" s="162">
        <v>21</v>
      </c>
      <c r="M108" s="162">
        <f t="shared" si="42"/>
        <v>0</v>
      </c>
      <c r="N108" s="155">
        <v>2.8819999999999998E-2</v>
      </c>
      <c r="O108" s="155">
        <f t="shared" si="43"/>
        <v>2.8819999999999998E-2</v>
      </c>
      <c r="P108" s="155">
        <v>0</v>
      </c>
      <c r="Q108" s="155">
        <f t="shared" si="44"/>
        <v>0</v>
      </c>
      <c r="R108" s="155"/>
      <c r="S108" s="155"/>
      <c r="T108" s="156">
        <v>0.58699999999999997</v>
      </c>
      <c r="U108" s="155">
        <f>ROUND(E123*T108,2)</f>
        <v>0.59</v>
      </c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 t="s">
        <v>131</v>
      </c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outlineLevel="1">
      <c r="A109" s="146">
        <v>88</v>
      </c>
      <c r="B109" s="152" t="s">
        <v>270</v>
      </c>
      <c r="C109" s="174" t="s">
        <v>271</v>
      </c>
      <c r="D109" s="154" t="s">
        <v>138</v>
      </c>
      <c r="E109" s="160">
        <v>1</v>
      </c>
      <c r="F109" s="306"/>
      <c r="G109" s="162">
        <f t="shared" si="45"/>
        <v>0</v>
      </c>
      <c r="H109" s="162">
        <v>6205</v>
      </c>
      <c r="I109" s="162">
        <f t="shared" si="40"/>
        <v>6205</v>
      </c>
      <c r="J109" s="162">
        <v>0</v>
      </c>
      <c r="K109" s="162">
        <f t="shared" si="41"/>
        <v>0</v>
      </c>
      <c r="L109" s="162">
        <v>21</v>
      </c>
      <c r="M109" s="162">
        <f t="shared" si="42"/>
        <v>0</v>
      </c>
      <c r="N109" s="155">
        <v>3.5999999999999997E-2</v>
      </c>
      <c r="O109" s="155">
        <f t="shared" si="43"/>
        <v>3.5999999999999997E-2</v>
      </c>
      <c r="P109" s="155">
        <v>0</v>
      </c>
      <c r="Q109" s="155">
        <f t="shared" si="44"/>
        <v>0</v>
      </c>
      <c r="R109" s="155"/>
      <c r="S109" s="155"/>
      <c r="T109" s="156">
        <v>1.4769099999999999</v>
      </c>
      <c r="U109" s="155">
        <f>ROUND(E124*T109,2)</f>
        <v>2.95</v>
      </c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 t="s">
        <v>121</v>
      </c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>
      <c r="A110" s="146">
        <v>89</v>
      </c>
      <c r="B110" s="152" t="s">
        <v>272</v>
      </c>
      <c r="C110" s="174" t="s">
        <v>273</v>
      </c>
      <c r="D110" s="154" t="s">
        <v>261</v>
      </c>
      <c r="E110" s="160">
        <v>7</v>
      </c>
      <c r="F110" s="306"/>
      <c r="G110" s="162">
        <f t="shared" si="45"/>
        <v>0</v>
      </c>
      <c r="H110" s="162">
        <v>157.68</v>
      </c>
      <c r="I110" s="162">
        <f t="shared" si="40"/>
        <v>1103.76</v>
      </c>
      <c r="J110" s="162">
        <v>515.31999999999994</v>
      </c>
      <c r="K110" s="162">
        <f t="shared" si="41"/>
        <v>3607.24</v>
      </c>
      <c r="L110" s="162">
        <v>21</v>
      </c>
      <c r="M110" s="162">
        <f t="shared" si="42"/>
        <v>0</v>
      </c>
      <c r="N110" s="155">
        <v>8.8999999999999995E-4</v>
      </c>
      <c r="O110" s="155">
        <f t="shared" si="43"/>
        <v>6.2300000000000003E-3</v>
      </c>
      <c r="P110" s="155">
        <v>0</v>
      </c>
      <c r="Q110" s="155">
        <f t="shared" si="44"/>
        <v>0</v>
      </c>
      <c r="R110" s="155"/>
      <c r="S110" s="155"/>
      <c r="T110" s="156">
        <v>0.95499999999999996</v>
      </c>
      <c r="U110" s="155">
        <f>ROUND(E125*T110,2)</f>
        <v>1.91</v>
      </c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 t="s">
        <v>131</v>
      </c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ht="22.5" outlineLevel="1">
      <c r="A111" s="146">
        <v>90</v>
      </c>
      <c r="B111" s="152" t="s">
        <v>274</v>
      </c>
      <c r="C111" s="174" t="s">
        <v>373</v>
      </c>
      <c r="D111" s="154" t="s">
        <v>261</v>
      </c>
      <c r="E111" s="160">
        <v>7</v>
      </c>
      <c r="F111" s="306"/>
      <c r="G111" s="162">
        <f t="shared" si="45"/>
        <v>0</v>
      </c>
      <c r="H111" s="162">
        <v>0</v>
      </c>
      <c r="I111" s="162">
        <f t="shared" si="40"/>
        <v>0</v>
      </c>
      <c r="J111" s="162">
        <v>0</v>
      </c>
      <c r="K111" s="162">
        <f t="shared" si="41"/>
        <v>0</v>
      </c>
      <c r="L111" s="162">
        <v>21</v>
      </c>
      <c r="M111" s="162">
        <f t="shared" si="42"/>
        <v>0</v>
      </c>
      <c r="N111" s="155">
        <v>2.0889999999999999E-2</v>
      </c>
      <c r="O111" s="155">
        <f t="shared" si="43"/>
        <v>0.14623</v>
      </c>
      <c r="P111" s="155">
        <v>0</v>
      </c>
      <c r="Q111" s="155">
        <f t="shared" si="44"/>
        <v>0</v>
      </c>
      <c r="R111" s="155"/>
      <c r="S111" s="155"/>
      <c r="T111" s="156">
        <v>1.5169999999999999</v>
      </c>
      <c r="U111" s="155">
        <f>ROUND(E126*T111,2)</f>
        <v>0.61</v>
      </c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 t="s">
        <v>131</v>
      </c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</row>
    <row r="112" spans="1:60">
      <c r="A112" s="146">
        <v>91</v>
      </c>
      <c r="B112" s="152" t="s">
        <v>275</v>
      </c>
      <c r="C112" s="174" t="s">
        <v>276</v>
      </c>
      <c r="D112" s="154" t="s">
        <v>261</v>
      </c>
      <c r="E112" s="160">
        <v>5</v>
      </c>
      <c r="F112" s="306"/>
      <c r="G112" s="162">
        <f t="shared" si="45"/>
        <v>0</v>
      </c>
      <c r="H112" s="162">
        <v>86.94</v>
      </c>
      <c r="I112" s="162">
        <f t="shared" si="40"/>
        <v>434.7</v>
      </c>
      <c r="J112" s="162">
        <v>626.05999999999995</v>
      </c>
      <c r="K112" s="162">
        <f t="shared" si="41"/>
        <v>3130.3</v>
      </c>
      <c r="L112" s="162">
        <v>21</v>
      </c>
      <c r="M112" s="162">
        <f t="shared" si="42"/>
        <v>0</v>
      </c>
      <c r="N112" s="155">
        <v>1.41E-3</v>
      </c>
      <c r="O112" s="155">
        <f t="shared" si="43"/>
        <v>7.0499999999999998E-3</v>
      </c>
      <c r="P112" s="155">
        <v>0</v>
      </c>
      <c r="Q112" s="155">
        <f t="shared" si="44"/>
        <v>0</v>
      </c>
      <c r="R112" s="158"/>
      <c r="S112" s="158"/>
      <c r="T112" s="159"/>
      <c r="U112" s="158">
        <f>SUM(U113:U115)</f>
        <v>17.220000000000002</v>
      </c>
      <c r="AE112" t="s">
        <v>117</v>
      </c>
    </row>
    <row r="113" spans="1:60" outlineLevel="1">
      <c r="A113" s="146">
        <v>92</v>
      </c>
      <c r="B113" s="152" t="s">
        <v>277</v>
      </c>
      <c r="C113" s="174" t="s">
        <v>278</v>
      </c>
      <c r="D113" s="154" t="s">
        <v>261</v>
      </c>
      <c r="E113" s="160">
        <v>5</v>
      </c>
      <c r="F113" s="306"/>
      <c r="G113" s="162">
        <f t="shared" si="45"/>
        <v>0</v>
      </c>
      <c r="H113" s="162">
        <v>1362.63</v>
      </c>
      <c r="I113" s="162">
        <f t="shared" si="40"/>
        <v>6813.15</v>
      </c>
      <c r="J113" s="162">
        <v>547.36999999999989</v>
      </c>
      <c r="K113" s="162">
        <f t="shared" si="41"/>
        <v>2736.85</v>
      </c>
      <c r="L113" s="162">
        <v>21</v>
      </c>
      <c r="M113" s="162">
        <f t="shared" si="42"/>
        <v>0</v>
      </c>
      <c r="N113" s="155">
        <v>1.7010000000000001E-2</v>
      </c>
      <c r="O113" s="155">
        <f t="shared" si="43"/>
        <v>8.5050000000000001E-2</v>
      </c>
      <c r="P113" s="155">
        <v>0</v>
      </c>
      <c r="Q113" s="155">
        <f t="shared" si="44"/>
        <v>0</v>
      </c>
      <c r="R113" s="155"/>
      <c r="S113" s="155"/>
      <c r="T113" s="156">
        <v>1.77</v>
      </c>
      <c r="U113" s="155">
        <f>ROUND(E128*T113,2)</f>
        <v>14.16</v>
      </c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 t="s">
        <v>131</v>
      </c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4" spans="1:60" outlineLevel="1">
      <c r="A114" s="146">
        <v>93</v>
      </c>
      <c r="B114" s="152" t="s">
        <v>279</v>
      </c>
      <c r="C114" s="174" t="s">
        <v>280</v>
      </c>
      <c r="D114" s="154" t="s">
        <v>138</v>
      </c>
      <c r="E114" s="160">
        <v>5</v>
      </c>
      <c r="F114" s="306"/>
      <c r="G114" s="162">
        <f t="shared" si="45"/>
        <v>0</v>
      </c>
      <c r="H114" s="162">
        <v>99.78</v>
      </c>
      <c r="I114" s="162">
        <f t="shared" si="40"/>
        <v>498.9</v>
      </c>
      <c r="J114" s="162">
        <v>197.22</v>
      </c>
      <c r="K114" s="162">
        <f t="shared" si="41"/>
        <v>986.1</v>
      </c>
      <c r="L114" s="162">
        <v>21</v>
      </c>
      <c r="M114" s="162">
        <f t="shared" si="42"/>
        <v>0</v>
      </c>
      <c r="N114" s="155">
        <v>1.8000000000000001E-4</v>
      </c>
      <c r="O114" s="155">
        <f t="shared" si="43"/>
        <v>8.9999999999999998E-4</v>
      </c>
      <c r="P114" s="155">
        <v>0</v>
      </c>
      <c r="Q114" s="155">
        <f t="shared" si="44"/>
        <v>0</v>
      </c>
      <c r="R114" s="155"/>
      <c r="S114" s="155"/>
      <c r="T114" s="156">
        <v>1.47</v>
      </c>
      <c r="U114" s="155">
        <f>ROUND(E129*T114,2)</f>
        <v>2.94</v>
      </c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 t="s">
        <v>131</v>
      </c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</row>
    <row r="115" spans="1:60" outlineLevel="1">
      <c r="A115" s="146">
        <v>94</v>
      </c>
      <c r="B115" s="152" t="s">
        <v>281</v>
      </c>
      <c r="C115" s="174" t="s">
        <v>282</v>
      </c>
      <c r="D115" s="154" t="s">
        <v>138</v>
      </c>
      <c r="E115" s="160">
        <v>5</v>
      </c>
      <c r="F115" s="306"/>
      <c r="G115" s="162">
        <f t="shared" si="45"/>
        <v>0</v>
      </c>
      <c r="H115" s="162">
        <v>1736.63</v>
      </c>
      <c r="I115" s="162">
        <f t="shared" si="40"/>
        <v>8683.15</v>
      </c>
      <c r="J115" s="162">
        <v>184.36999999999989</v>
      </c>
      <c r="K115" s="162">
        <f t="shared" si="41"/>
        <v>921.85</v>
      </c>
      <c r="L115" s="162">
        <v>21</v>
      </c>
      <c r="M115" s="162">
        <f t="shared" si="42"/>
        <v>0</v>
      </c>
      <c r="N115" s="155">
        <v>8.4999999999999995E-4</v>
      </c>
      <c r="O115" s="155">
        <f t="shared" si="43"/>
        <v>4.2500000000000003E-3</v>
      </c>
      <c r="P115" s="155">
        <v>0</v>
      </c>
      <c r="Q115" s="155">
        <f t="shared" si="44"/>
        <v>0</v>
      </c>
      <c r="R115" s="155"/>
      <c r="S115" s="155"/>
      <c r="T115" s="156">
        <v>1.667</v>
      </c>
      <c r="U115" s="155">
        <f>ROUND(E130*T115,2)</f>
        <v>0.12</v>
      </c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 t="s">
        <v>131</v>
      </c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>
      <c r="A116" s="146">
        <v>95</v>
      </c>
      <c r="B116" s="152" t="s">
        <v>283</v>
      </c>
      <c r="C116" s="174" t="s">
        <v>284</v>
      </c>
      <c r="D116" s="154" t="s">
        <v>138</v>
      </c>
      <c r="E116" s="160">
        <v>5</v>
      </c>
      <c r="F116" s="306"/>
      <c r="G116" s="162">
        <f t="shared" si="45"/>
        <v>0</v>
      </c>
      <c r="H116" s="162">
        <v>25.53</v>
      </c>
      <c r="I116" s="162">
        <f t="shared" si="40"/>
        <v>127.65</v>
      </c>
      <c r="J116" s="162">
        <v>103.47</v>
      </c>
      <c r="K116" s="162">
        <f t="shared" si="41"/>
        <v>517.35</v>
      </c>
      <c r="L116" s="162">
        <v>21</v>
      </c>
      <c r="M116" s="162">
        <f t="shared" si="42"/>
        <v>0</v>
      </c>
      <c r="N116" s="155">
        <v>1.4999999999999999E-4</v>
      </c>
      <c r="O116" s="155">
        <f t="shared" si="43"/>
        <v>7.5000000000000002E-4</v>
      </c>
      <c r="P116" s="155">
        <v>0</v>
      </c>
      <c r="Q116" s="155">
        <f t="shared" si="44"/>
        <v>0</v>
      </c>
      <c r="R116" s="158"/>
      <c r="S116" s="158"/>
      <c r="T116" s="159"/>
      <c r="U116" s="158">
        <f>SUM(U117:U118)</f>
        <v>4.7200000000000006</v>
      </c>
      <c r="AE116" t="s">
        <v>117</v>
      </c>
    </row>
    <row r="117" spans="1:60" outlineLevel="1">
      <c r="A117" s="146">
        <v>96</v>
      </c>
      <c r="B117" s="152" t="s">
        <v>285</v>
      </c>
      <c r="C117" s="174" t="s">
        <v>286</v>
      </c>
      <c r="D117" s="154" t="s">
        <v>138</v>
      </c>
      <c r="E117" s="160">
        <v>5</v>
      </c>
      <c r="F117" s="306"/>
      <c r="G117" s="162">
        <f t="shared" si="45"/>
        <v>0</v>
      </c>
      <c r="H117" s="162">
        <v>233.58</v>
      </c>
      <c r="I117" s="162">
        <f t="shared" si="40"/>
        <v>1167.9000000000001</v>
      </c>
      <c r="J117" s="162">
        <v>101.91999999999999</v>
      </c>
      <c r="K117" s="162">
        <f t="shared" si="41"/>
        <v>509.6</v>
      </c>
      <c r="L117" s="162">
        <v>21</v>
      </c>
      <c r="M117" s="162">
        <f t="shared" si="42"/>
        <v>0</v>
      </c>
      <c r="N117" s="155">
        <v>2.2000000000000001E-4</v>
      </c>
      <c r="O117" s="155">
        <f t="shared" si="43"/>
        <v>1.1000000000000001E-3</v>
      </c>
      <c r="P117" s="155">
        <v>0</v>
      </c>
      <c r="Q117" s="155">
        <f t="shared" si="44"/>
        <v>0</v>
      </c>
      <c r="R117" s="155"/>
      <c r="S117" s="155"/>
      <c r="T117" s="156">
        <v>0.67879999999999996</v>
      </c>
      <c r="U117" s="155">
        <f>ROUND(E132*T117,2)</f>
        <v>3.39</v>
      </c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 t="s">
        <v>131</v>
      </c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  <row r="118" spans="1:60" outlineLevel="1">
      <c r="A118" s="146">
        <v>97</v>
      </c>
      <c r="B118" s="152" t="s">
        <v>287</v>
      </c>
      <c r="C118" s="174" t="s">
        <v>288</v>
      </c>
      <c r="D118" s="154" t="s">
        <v>261</v>
      </c>
      <c r="E118" s="160">
        <v>1</v>
      </c>
      <c r="F118" s="306"/>
      <c r="G118" s="162">
        <f t="shared" si="45"/>
        <v>0</v>
      </c>
      <c r="H118" s="162">
        <v>4679.55</v>
      </c>
      <c r="I118" s="162">
        <f t="shared" si="40"/>
        <v>4679.55</v>
      </c>
      <c r="J118" s="162">
        <v>575.44999999999982</v>
      </c>
      <c r="K118" s="162">
        <f t="shared" si="41"/>
        <v>575.45000000000005</v>
      </c>
      <c r="L118" s="162">
        <v>21</v>
      </c>
      <c r="M118" s="162">
        <f t="shared" si="42"/>
        <v>0</v>
      </c>
      <c r="N118" s="155">
        <v>1.09E-2</v>
      </c>
      <c r="O118" s="155">
        <f t="shared" si="43"/>
        <v>1.09E-2</v>
      </c>
      <c r="P118" s="155">
        <v>0</v>
      </c>
      <c r="Q118" s="155">
        <f t="shared" si="44"/>
        <v>0</v>
      </c>
      <c r="R118" s="155"/>
      <c r="S118" s="155"/>
      <c r="T118" s="156">
        <v>0.26666000000000001</v>
      </c>
      <c r="U118" s="155">
        <f>ROUND(E133*T118,2)</f>
        <v>1.33</v>
      </c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 t="s">
        <v>131</v>
      </c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>
      <c r="A119" s="146">
        <v>98</v>
      </c>
      <c r="B119" s="152" t="s">
        <v>289</v>
      </c>
      <c r="C119" s="174" t="s">
        <v>290</v>
      </c>
      <c r="D119" s="154" t="s">
        <v>261</v>
      </c>
      <c r="E119" s="160">
        <v>1</v>
      </c>
      <c r="F119" s="306"/>
      <c r="G119" s="162">
        <f t="shared" si="45"/>
        <v>0</v>
      </c>
      <c r="H119" s="162">
        <v>4939.55</v>
      </c>
      <c r="I119" s="162">
        <f t="shared" si="40"/>
        <v>4939.55</v>
      </c>
      <c r="J119" s="162">
        <v>575.44999999999982</v>
      </c>
      <c r="K119" s="162">
        <f t="shared" si="41"/>
        <v>575.45000000000005</v>
      </c>
      <c r="L119" s="162">
        <v>21</v>
      </c>
      <c r="M119" s="162">
        <f t="shared" si="42"/>
        <v>0</v>
      </c>
      <c r="N119" s="155">
        <v>1.444E-2</v>
      </c>
      <c r="O119" s="155">
        <f t="shared" si="43"/>
        <v>1.444E-2</v>
      </c>
      <c r="P119" s="155">
        <v>0</v>
      </c>
      <c r="Q119" s="155">
        <f t="shared" si="44"/>
        <v>0</v>
      </c>
      <c r="R119" s="158"/>
      <c r="S119" s="158"/>
      <c r="T119" s="159"/>
      <c r="U119" s="158">
        <f>SUM(U120:U125)</f>
        <v>23.490000000000006</v>
      </c>
      <c r="AE119" t="s">
        <v>117</v>
      </c>
    </row>
    <row r="120" spans="1:60" outlineLevel="1">
      <c r="A120" s="146">
        <v>99</v>
      </c>
      <c r="B120" s="152" t="s">
        <v>291</v>
      </c>
      <c r="C120" s="174" t="s">
        <v>292</v>
      </c>
      <c r="D120" s="154" t="s">
        <v>261</v>
      </c>
      <c r="E120" s="160">
        <v>1</v>
      </c>
      <c r="F120" s="306"/>
      <c r="G120" s="162">
        <f t="shared" si="45"/>
        <v>0</v>
      </c>
      <c r="H120" s="162">
        <v>1936.79</v>
      </c>
      <c r="I120" s="162">
        <f t="shared" si="40"/>
        <v>1936.79</v>
      </c>
      <c r="J120" s="162">
        <v>243.21000000000004</v>
      </c>
      <c r="K120" s="162">
        <f t="shared" si="41"/>
        <v>243.21</v>
      </c>
      <c r="L120" s="162">
        <v>21</v>
      </c>
      <c r="M120" s="162">
        <f t="shared" si="42"/>
        <v>0</v>
      </c>
      <c r="N120" s="155">
        <v>1.34E-3</v>
      </c>
      <c r="O120" s="155">
        <f t="shared" si="43"/>
        <v>1.34E-3</v>
      </c>
      <c r="P120" s="155">
        <v>0</v>
      </c>
      <c r="Q120" s="155">
        <f t="shared" si="44"/>
        <v>0</v>
      </c>
      <c r="R120" s="155"/>
      <c r="S120" s="155"/>
      <c r="T120" s="156">
        <v>0.37</v>
      </c>
      <c r="U120" s="155">
        <f t="shared" ref="U120" si="46">ROUND(E135*T120,2)</f>
        <v>8.14</v>
      </c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 t="s">
        <v>131</v>
      </c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</row>
    <row r="121" spans="1:60" ht="22.5" outlineLevel="1">
      <c r="A121" s="302">
        <v>100</v>
      </c>
      <c r="B121" s="296" t="s">
        <v>442</v>
      </c>
      <c r="C121" s="297" t="s">
        <v>443</v>
      </c>
      <c r="D121" s="298" t="s">
        <v>138</v>
      </c>
      <c r="E121" s="299">
        <v>7</v>
      </c>
      <c r="F121" s="306"/>
      <c r="G121" s="162">
        <f t="shared" si="45"/>
        <v>0</v>
      </c>
      <c r="H121" s="300">
        <v>1000</v>
      </c>
      <c r="I121" s="300">
        <f t="shared" si="40"/>
        <v>7000</v>
      </c>
      <c r="J121" s="300">
        <v>500</v>
      </c>
      <c r="K121" s="300">
        <f t="shared" si="41"/>
        <v>3500</v>
      </c>
      <c r="L121" s="300">
        <v>21</v>
      </c>
      <c r="M121" s="300">
        <f t="shared" si="42"/>
        <v>0</v>
      </c>
      <c r="N121" s="301">
        <v>2.0000000000000002E-5</v>
      </c>
      <c r="O121" s="301">
        <f t="shared" si="43"/>
        <v>1.3999999999999999E-4</v>
      </c>
      <c r="P121" s="301">
        <v>0</v>
      </c>
      <c r="Q121" s="301">
        <f t="shared" si="44"/>
        <v>0</v>
      </c>
      <c r="R121" s="155"/>
      <c r="S121" s="155"/>
      <c r="T121" s="156">
        <v>4.0199999999999996</v>
      </c>
      <c r="U121" s="155">
        <f>ROUND(E138*T121,2)</f>
        <v>12.06</v>
      </c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 t="s">
        <v>131</v>
      </c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</row>
    <row r="122" spans="1:60" outlineLevel="1">
      <c r="A122" s="302">
        <v>101</v>
      </c>
      <c r="B122" s="296" t="s">
        <v>444</v>
      </c>
      <c r="C122" s="297" t="s">
        <v>449</v>
      </c>
      <c r="D122" s="298" t="s">
        <v>138</v>
      </c>
      <c r="E122" s="299">
        <v>3</v>
      </c>
      <c r="F122" s="306"/>
      <c r="G122" s="162">
        <f t="shared" si="45"/>
        <v>0</v>
      </c>
      <c r="H122" s="300">
        <v>800</v>
      </c>
      <c r="I122" s="300">
        <f t="shared" si="40"/>
        <v>2400</v>
      </c>
      <c r="J122" s="300">
        <v>200</v>
      </c>
      <c r="K122" s="300">
        <f t="shared" si="41"/>
        <v>600</v>
      </c>
      <c r="L122" s="300">
        <v>21</v>
      </c>
      <c r="M122" s="300">
        <f t="shared" si="42"/>
        <v>0</v>
      </c>
      <c r="N122" s="301">
        <v>2.0000000000000002E-5</v>
      </c>
      <c r="O122" s="301">
        <f t="shared" si="43"/>
        <v>6.0000000000000002E-5</v>
      </c>
      <c r="P122" s="301">
        <v>0</v>
      </c>
      <c r="Q122" s="301">
        <f t="shared" si="44"/>
        <v>0</v>
      </c>
      <c r="R122" s="155"/>
      <c r="S122" s="155"/>
      <c r="T122" s="156">
        <v>0.54730000000000001</v>
      </c>
      <c r="U122" s="155">
        <f>ROUND(E139*T122,2)</f>
        <v>2.19</v>
      </c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 t="s">
        <v>131</v>
      </c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</row>
    <row r="123" spans="1:60" outlineLevel="1">
      <c r="A123" s="146">
        <v>102</v>
      </c>
      <c r="B123" s="152" t="s">
        <v>293</v>
      </c>
      <c r="C123" s="174" t="s">
        <v>294</v>
      </c>
      <c r="D123" s="154" t="s">
        <v>138</v>
      </c>
      <c r="E123" s="160">
        <v>1</v>
      </c>
      <c r="F123" s="306"/>
      <c r="G123" s="162">
        <f t="shared" si="45"/>
        <v>0</v>
      </c>
      <c r="H123" s="162">
        <v>1561.79</v>
      </c>
      <c r="I123" s="162">
        <f t="shared" si="40"/>
        <v>1561.79</v>
      </c>
      <c r="J123" s="162">
        <v>243.21000000000004</v>
      </c>
      <c r="K123" s="162">
        <f t="shared" si="41"/>
        <v>243.21</v>
      </c>
      <c r="L123" s="162">
        <v>21</v>
      </c>
      <c r="M123" s="162">
        <f t="shared" si="42"/>
        <v>0</v>
      </c>
      <c r="N123" s="155">
        <v>1.5200000000000001E-3</v>
      </c>
      <c r="O123" s="155">
        <f t="shared" si="43"/>
        <v>1.5200000000000001E-3</v>
      </c>
      <c r="P123" s="155">
        <v>0</v>
      </c>
      <c r="Q123" s="155">
        <f t="shared" si="44"/>
        <v>0</v>
      </c>
      <c r="R123" s="155"/>
      <c r="S123" s="155"/>
      <c r="T123" s="156">
        <v>0</v>
      </c>
      <c r="U123" s="155">
        <f>ROUND(E140*T123,2)</f>
        <v>0</v>
      </c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 t="s">
        <v>199</v>
      </c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</row>
    <row r="124" spans="1:60" outlineLevel="1">
      <c r="A124" s="146">
        <v>103</v>
      </c>
      <c r="B124" s="152" t="s">
        <v>295</v>
      </c>
      <c r="C124" s="174" t="s">
        <v>296</v>
      </c>
      <c r="D124" s="154" t="s">
        <v>138</v>
      </c>
      <c r="E124" s="160">
        <v>2</v>
      </c>
      <c r="F124" s="306"/>
      <c r="G124" s="162">
        <f t="shared" si="45"/>
        <v>0</v>
      </c>
      <c r="H124" s="162">
        <v>1418.23</v>
      </c>
      <c r="I124" s="162">
        <f t="shared" si="40"/>
        <v>2836.46</v>
      </c>
      <c r="J124" s="162">
        <v>611.77</v>
      </c>
      <c r="K124" s="162">
        <f t="shared" si="41"/>
        <v>1223.54</v>
      </c>
      <c r="L124" s="162">
        <v>21</v>
      </c>
      <c r="M124" s="162">
        <f t="shared" si="42"/>
        <v>0</v>
      </c>
      <c r="N124" s="155">
        <v>4.3899999999999998E-3</v>
      </c>
      <c r="O124" s="155">
        <f t="shared" si="43"/>
        <v>8.7799999999999996E-3</v>
      </c>
      <c r="P124" s="155">
        <v>0</v>
      </c>
      <c r="Q124" s="155">
        <f t="shared" si="44"/>
        <v>0</v>
      </c>
      <c r="R124" s="155"/>
      <c r="S124" s="155"/>
      <c r="T124" s="156">
        <v>1.0649999999999999</v>
      </c>
      <c r="U124" s="155">
        <f>ROUND(E141*T124,2)</f>
        <v>1.07</v>
      </c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 t="s">
        <v>131</v>
      </c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</row>
    <row r="125" spans="1:60" outlineLevel="1">
      <c r="A125" s="146">
        <v>104</v>
      </c>
      <c r="B125" s="152" t="s">
        <v>297</v>
      </c>
      <c r="C125" s="174" t="s">
        <v>298</v>
      </c>
      <c r="D125" s="154" t="s">
        <v>261</v>
      </c>
      <c r="E125" s="160">
        <v>2</v>
      </c>
      <c r="F125" s="306"/>
      <c r="G125" s="162">
        <f t="shared" si="45"/>
        <v>0</v>
      </c>
      <c r="H125" s="162">
        <v>11354.32</v>
      </c>
      <c r="I125" s="162">
        <f t="shared" si="40"/>
        <v>22708.639999999999</v>
      </c>
      <c r="J125" s="162">
        <v>395.68000000000029</v>
      </c>
      <c r="K125" s="162">
        <f t="shared" si="41"/>
        <v>791.36</v>
      </c>
      <c r="L125" s="162">
        <v>21</v>
      </c>
      <c r="M125" s="162">
        <f t="shared" si="42"/>
        <v>0</v>
      </c>
      <c r="N125" s="155">
        <v>2.4080000000000001E-2</v>
      </c>
      <c r="O125" s="155">
        <f t="shared" si="43"/>
        <v>4.8160000000000001E-2</v>
      </c>
      <c r="P125" s="155">
        <v>0</v>
      </c>
      <c r="Q125" s="155">
        <f t="shared" si="44"/>
        <v>0</v>
      </c>
      <c r="R125" s="155"/>
      <c r="S125" s="155"/>
      <c r="T125" s="156">
        <v>2.2549999999999999</v>
      </c>
      <c r="U125" s="155">
        <f>ROUND(E142*T125,2)</f>
        <v>0.03</v>
      </c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 t="s">
        <v>131</v>
      </c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</row>
    <row r="126" spans="1:60">
      <c r="A126" s="146">
        <v>105</v>
      </c>
      <c r="B126" s="152" t="s">
        <v>299</v>
      </c>
      <c r="C126" s="174" t="s">
        <v>300</v>
      </c>
      <c r="D126" s="154" t="s">
        <v>155</v>
      </c>
      <c r="E126" s="160">
        <v>0.40157999999999999</v>
      </c>
      <c r="F126" s="306"/>
      <c r="G126" s="162">
        <f t="shared" si="45"/>
        <v>0</v>
      </c>
      <c r="H126" s="162">
        <v>0</v>
      </c>
      <c r="I126" s="162">
        <f t="shared" si="40"/>
        <v>0</v>
      </c>
      <c r="J126" s="162">
        <v>629</v>
      </c>
      <c r="K126" s="162">
        <f t="shared" si="41"/>
        <v>252.59</v>
      </c>
      <c r="L126" s="162">
        <v>21</v>
      </c>
      <c r="M126" s="162">
        <f t="shared" si="42"/>
        <v>0</v>
      </c>
      <c r="N126" s="155">
        <v>0</v>
      </c>
      <c r="O126" s="155">
        <f t="shared" si="43"/>
        <v>0</v>
      </c>
      <c r="P126" s="155">
        <v>0</v>
      </c>
      <c r="Q126" s="155">
        <f t="shared" si="44"/>
        <v>0</v>
      </c>
      <c r="R126" s="158"/>
      <c r="S126" s="158"/>
      <c r="T126" s="159"/>
      <c r="U126" s="158">
        <f>SUM(U127:U128)</f>
        <v>2.2799999999999998</v>
      </c>
      <c r="AE126" t="s">
        <v>117</v>
      </c>
    </row>
    <row r="127" spans="1:60" outlineLevel="1">
      <c r="A127" s="147" t="s">
        <v>116</v>
      </c>
      <c r="B127" s="153" t="s">
        <v>76</v>
      </c>
      <c r="C127" s="175" t="s">
        <v>77</v>
      </c>
      <c r="D127" s="157"/>
      <c r="E127" s="161"/>
      <c r="F127" s="163"/>
      <c r="G127" s="163">
        <f>SUM(G128:G130)</f>
        <v>0</v>
      </c>
      <c r="H127" s="163"/>
      <c r="I127" s="163">
        <f>SUM(I128:I130)</f>
        <v>56367.82</v>
      </c>
      <c r="J127" s="163"/>
      <c r="K127" s="163">
        <f>SUM(K128:K130)</f>
        <v>7920.6100000000006</v>
      </c>
      <c r="L127" s="163"/>
      <c r="M127" s="163">
        <f>SUM(M128:M130)</f>
        <v>0</v>
      </c>
      <c r="N127" s="158"/>
      <c r="O127" s="158">
        <f>SUM(O128:O130)</f>
        <v>7.0080000000000003E-2</v>
      </c>
      <c r="P127" s="158"/>
      <c r="Q127" s="158">
        <f>SUM(Q128:Q130)</f>
        <v>0</v>
      </c>
      <c r="R127" s="155"/>
      <c r="S127" s="155"/>
      <c r="T127" s="156">
        <v>0.76</v>
      </c>
      <c r="U127" s="155">
        <f>ROUND(E144*T127,2)</f>
        <v>2.2799999999999998</v>
      </c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 t="s">
        <v>131</v>
      </c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</row>
    <row r="128" spans="1:60" outlineLevel="1">
      <c r="A128" s="146">
        <v>106</v>
      </c>
      <c r="B128" s="152" t="s">
        <v>301</v>
      </c>
      <c r="C128" s="174" t="s">
        <v>302</v>
      </c>
      <c r="D128" s="154" t="s">
        <v>261</v>
      </c>
      <c r="E128" s="160">
        <v>8</v>
      </c>
      <c r="F128" s="306"/>
      <c r="G128" s="162">
        <f>F128*E128</f>
        <v>0</v>
      </c>
      <c r="H128" s="162">
        <v>5225.16</v>
      </c>
      <c r="I128" s="162">
        <f>ROUND(E128*H128,2)</f>
        <v>41801.279999999999</v>
      </c>
      <c r="J128" s="162">
        <v>814.84000000000015</v>
      </c>
      <c r="K128" s="162">
        <f>ROUND(E128*J128,2)</f>
        <v>6518.72</v>
      </c>
      <c r="L128" s="162">
        <v>21</v>
      </c>
      <c r="M128" s="162">
        <f>G128*(1+L128/100)</f>
        <v>0</v>
      </c>
      <c r="N128" s="155">
        <v>7.0099999999999997E-3</v>
      </c>
      <c r="O128" s="155">
        <f>ROUND(E128*N128,5)</f>
        <v>5.6079999999999998E-2</v>
      </c>
      <c r="P128" s="155">
        <v>0</v>
      </c>
      <c r="Q128" s="155">
        <f>ROUND(E128*P128,5)</f>
        <v>0</v>
      </c>
      <c r="R128" s="155"/>
      <c r="S128" s="155"/>
      <c r="T128" s="156">
        <v>0</v>
      </c>
      <c r="U128" s="155">
        <f>ROUND(E146*T128,2)</f>
        <v>0</v>
      </c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 t="s">
        <v>199</v>
      </c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</row>
    <row r="129" spans="1:60">
      <c r="A129" s="146">
        <v>107</v>
      </c>
      <c r="B129" s="152" t="s">
        <v>303</v>
      </c>
      <c r="C129" s="174" t="s">
        <v>304</v>
      </c>
      <c r="D129" s="154" t="s">
        <v>261</v>
      </c>
      <c r="E129" s="160">
        <v>2</v>
      </c>
      <c r="F129" s="306"/>
      <c r="G129" s="162">
        <f t="shared" ref="G129:G130" si="47">F129*E129</f>
        <v>0</v>
      </c>
      <c r="H129" s="162">
        <v>7283.27</v>
      </c>
      <c r="I129" s="162">
        <f>ROUND(E129*H129,2)</f>
        <v>14566.54</v>
      </c>
      <c r="J129" s="162">
        <v>676.72999999999956</v>
      </c>
      <c r="K129" s="162">
        <f>ROUND(E129*J129,2)</f>
        <v>1353.46</v>
      </c>
      <c r="L129" s="162">
        <v>21</v>
      </c>
      <c r="M129" s="162">
        <f>G129*(1+L129/100)</f>
        <v>0</v>
      </c>
      <c r="N129" s="155">
        <v>7.0000000000000001E-3</v>
      </c>
      <c r="O129" s="155">
        <f>ROUND(E129*N129,5)</f>
        <v>1.4E-2</v>
      </c>
      <c r="P129" s="155">
        <v>0</v>
      </c>
      <c r="Q129" s="155">
        <f>ROUND(E129*P129,5)</f>
        <v>0</v>
      </c>
      <c r="R129" s="158"/>
      <c r="S129" s="158"/>
      <c r="T129" s="159"/>
      <c r="U129" s="158">
        <f>SUM(U130:U141)</f>
        <v>49.83</v>
      </c>
      <c r="AE129" t="s">
        <v>117</v>
      </c>
    </row>
    <row r="130" spans="1:60" ht="22.5" outlineLevel="1">
      <c r="A130" s="146">
        <v>108</v>
      </c>
      <c r="B130" s="152" t="s">
        <v>305</v>
      </c>
      <c r="C130" s="174" t="s">
        <v>306</v>
      </c>
      <c r="D130" s="154" t="s">
        <v>155</v>
      </c>
      <c r="E130" s="160">
        <v>7.0080000000000003E-2</v>
      </c>
      <c r="F130" s="306"/>
      <c r="G130" s="162">
        <f t="shared" si="47"/>
        <v>0</v>
      </c>
      <c r="H130" s="162">
        <v>0</v>
      </c>
      <c r="I130" s="162">
        <f>ROUND(E130*H130,2)</f>
        <v>0</v>
      </c>
      <c r="J130" s="162">
        <v>691</v>
      </c>
      <c r="K130" s="162">
        <f>ROUND(E130*J130,2)</f>
        <v>48.43</v>
      </c>
      <c r="L130" s="162">
        <v>21</v>
      </c>
      <c r="M130" s="162">
        <f>G130*(1+L130/100)</f>
        <v>0</v>
      </c>
      <c r="N130" s="155">
        <v>0</v>
      </c>
      <c r="O130" s="155">
        <f>ROUND(E130*N130,5)</f>
        <v>0</v>
      </c>
      <c r="P130" s="155">
        <v>0</v>
      </c>
      <c r="Q130" s="155">
        <f>ROUND(E130*P130,5)</f>
        <v>0</v>
      </c>
      <c r="R130" s="155"/>
      <c r="S130" s="155"/>
      <c r="T130" s="156">
        <v>0.05</v>
      </c>
      <c r="U130" s="155">
        <f t="shared" ref="U130:U135" si="48">ROUND(E149*T130,2)</f>
        <v>1.69</v>
      </c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 t="s">
        <v>131</v>
      </c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</row>
    <row r="131" spans="1:60" outlineLevel="1">
      <c r="A131" s="147" t="s">
        <v>116</v>
      </c>
      <c r="B131" s="153" t="s">
        <v>78</v>
      </c>
      <c r="C131" s="175" t="s">
        <v>79</v>
      </c>
      <c r="D131" s="157"/>
      <c r="E131" s="161"/>
      <c r="F131" s="163"/>
      <c r="G131" s="163">
        <f>SUM(G132:G133)</f>
        <v>0</v>
      </c>
      <c r="H131" s="163"/>
      <c r="I131" s="163">
        <f>SUM(I132:I133)</f>
        <v>750.1</v>
      </c>
      <c r="J131" s="163"/>
      <c r="K131" s="163">
        <f>SUM(K132:K133)</f>
        <v>2127.4</v>
      </c>
      <c r="L131" s="163"/>
      <c r="M131" s="163">
        <f>SUM(M132:M133)</f>
        <v>0</v>
      </c>
      <c r="N131" s="158"/>
      <c r="O131" s="158">
        <f>SUM(O132:O133)</f>
        <v>1.0699999999999999E-2</v>
      </c>
      <c r="P131" s="158"/>
      <c r="Q131" s="158">
        <f>SUM(Q132:Q133)</f>
        <v>0</v>
      </c>
      <c r="R131" s="155"/>
      <c r="S131" s="155"/>
      <c r="T131" s="156">
        <v>0.05</v>
      </c>
      <c r="U131" s="155">
        <f t="shared" si="48"/>
        <v>2.2400000000000002</v>
      </c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 t="s">
        <v>131</v>
      </c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</row>
    <row r="132" spans="1:60" outlineLevel="1">
      <c r="A132" s="146">
        <v>109</v>
      </c>
      <c r="B132" s="152" t="s">
        <v>307</v>
      </c>
      <c r="C132" s="174" t="s">
        <v>308</v>
      </c>
      <c r="D132" s="154" t="s">
        <v>193</v>
      </c>
      <c r="E132" s="160">
        <v>5</v>
      </c>
      <c r="F132" s="306"/>
      <c r="G132" s="162">
        <f>F132*E132</f>
        <v>0</v>
      </c>
      <c r="H132" s="162">
        <v>16.170000000000002</v>
      </c>
      <c r="I132" s="162">
        <f>ROUND(E132*H132,2)</f>
        <v>80.849999999999994</v>
      </c>
      <c r="J132" s="162">
        <v>307.33</v>
      </c>
      <c r="K132" s="162">
        <f>ROUND(E132*J132,2)</f>
        <v>1536.65</v>
      </c>
      <c r="L132" s="162">
        <v>21</v>
      </c>
      <c r="M132" s="162">
        <f>G132*(1+L132/100)</f>
        <v>0</v>
      </c>
      <c r="N132" s="155">
        <v>9.6000000000000002E-4</v>
      </c>
      <c r="O132" s="155">
        <f>ROUND(E132*N132,5)</f>
        <v>4.7999999999999996E-3</v>
      </c>
      <c r="P132" s="155">
        <v>0</v>
      </c>
      <c r="Q132" s="155">
        <f>ROUND(E132*P132,5)</f>
        <v>0</v>
      </c>
      <c r="R132" s="155"/>
      <c r="S132" s="155"/>
      <c r="T132" s="156">
        <v>0.05</v>
      </c>
      <c r="U132" s="155">
        <f t="shared" si="48"/>
        <v>0.25</v>
      </c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 t="s">
        <v>199</v>
      </c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</row>
    <row r="133" spans="1:60" ht="22.5" outlineLevel="1">
      <c r="A133" s="146">
        <v>110</v>
      </c>
      <c r="B133" s="152" t="s">
        <v>309</v>
      </c>
      <c r="C133" s="174" t="s">
        <v>310</v>
      </c>
      <c r="D133" s="154" t="s">
        <v>193</v>
      </c>
      <c r="E133" s="160">
        <v>5</v>
      </c>
      <c r="F133" s="306"/>
      <c r="G133" s="162">
        <f>F133*E133</f>
        <v>0</v>
      </c>
      <c r="H133" s="162">
        <v>133.85</v>
      </c>
      <c r="I133" s="162">
        <f>ROUND(E133*H133,2)</f>
        <v>669.25</v>
      </c>
      <c r="J133" s="162">
        <v>118.15</v>
      </c>
      <c r="K133" s="162">
        <f>ROUND(E133*J133,2)</f>
        <v>590.75</v>
      </c>
      <c r="L133" s="162">
        <v>21</v>
      </c>
      <c r="M133" s="162">
        <f>G133*(1+L133/100)</f>
        <v>0</v>
      </c>
      <c r="N133" s="155">
        <v>1.1800000000000001E-3</v>
      </c>
      <c r="O133" s="155">
        <f>ROUND(E133*N133,5)</f>
        <v>5.8999999999999999E-3</v>
      </c>
      <c r="P133" s="155">
        <v>0</v>
      </c>
      <c r="Q133" s="155">
        <f>ROUND(E133*P133,5)</f>
        <v>0</v>
      </c>
      <c r="R133" s="155"/>
      <c r="S133" s="155"/>
      <c r="T133" s="156">
        <v>0.05</v>
      </c>
      <c r="U133" s="155">
        <f t="shared" si="48"/>
        <v>1.69</v>
      </c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 t="s">
        <v>131</v>
      </c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</row>
    <row r="134" spans="1:60" outlineLevel="1">
      <c r="A134" s="147" t="s">
        <v>116</v>
      </c>
      <c r="B134" s="153" t="s">
        <v>80</v>
      </c>
      <c r="C134" s="175" t="s">
        <v>81</v>
      </c>
      <c r="D134" s="157"/>
      <c r="E134" s="161"/>
      <c r="F134" s="163"/>
      <c r="G134" s="163">
        <f>SUM(G135:G142)</f>
        <v>0</v>
      </c>
      <c r="H134" s="163"/>
      <c r="I134" s="163">
        <f>SUM(I135:I142)</f>
        <v>49175.240000000005</v>
      </c>
      <c r="J134" s="163"/>
      <c r="K134" s="163">
        <f>SUM(K135:K142)</f>
        <v>40498.11</v>
      </c>
      <c r="L134" s="163"/>
      <c r="M134" s="163">
        <f>SUM(M135:M142)</f>
        <v>0</v>
      </c>
      <c r="N134" s="158"/>
      <c r="O134" s="158">
        <f>SUM(O135:O142)</f>
        <v>1.346E-2</v>
      </c>
      <c r="P134" s="158"/>
      <c r="Q134" s="158">
        <f>SUM(Q135:Q142)</f>
        <v>0.24156</v>
      </c>
      <c r="R134" s="155"/>
      <c r="S134" s="155"/>
      <c r="T134" s="156">
        <v>0.05</v>
      </c>
      <c r="U134" s="155">
        <f t="shared" si="48"/>
        <v>0.1</v>
      </c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 t="s">
        <v>199</v>
      </c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</row>
    <row r="135" spans="1:60" outlineLevel="1">
      <c r="A135" s="146">
        <v>111</v>
      </c>
      <c r="B135" s="152" t="s">
        <v>311</v>
      </c>
      <c r="C135" s="174" t="s">
        <v>312</v>
      </c>
      <c r="D135" s="154" t="s">
        <v>130</v>
      </c>
      <c r="E135" s="160">
        <v>22</v>
      </c>
      <c r="F135" s="306"/>
      <c r="G135" s="162">
        <f>F135*E135</f>
        <v>0</v>
      </c>
      <c r="H135" s="162">
        <v>0</v>
      </c>
      <c r="I135" s="162">
        <f t="shared" ref="I135:I142" si="49">ROUND(E135*H135,2)</f>
        <v>0</v>
      </c>
      <c r="J135" s="162">
        <v>153.5</v>
      </c>
      <c r="K135" s="162">
        <f t="shared" ref="K135:K142" si="50">ROUND(E135*J135,2)</f>
        <v>3377</v>
      </c>
      <c r="L135" s="162">
        <v>21</v>
      </c>
      <c r="M135" s="162">
        <f t="shared" ref="M135:M142" si="51">G135*(1+L135/100)</f>
        <v>0</v>
      </c>
      <c r="N135" s="155">
        <v>0</v>
      </c>
      <c r="O135" s="155">
        <f t="shared" ref="O135:O142" si="52">ROUND(E135*N135,5)</f>
        <v>0</v>
      </c>
      <c r="P135" s="155">
        <v>1.098E-2</v>
      </c>
      <c r="Q135" s="155">
        <f t="shared" ref="Q135:Q142" si="53">ROUND(E135*P135,5)</f>
        <v>0.24156</v>
      </c>
      <c r="R135" s="155"/>
      <c r="S135" s="155"/>
      <c r="T135" s="156">
        <v>1.2170000000000001</v>
      </c>
      <c r="U135" s="155">
        <f t="shared" si="48"/>
        <v>41.01</v>
      </c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 t="s">
        <v>131</v>
      </c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</row>
    <row r="136" spans="1:60" outlineLevel="1">
      <c r="A136" s="146">
        <v>112</v>
      </c>
      <c r="B136" s="152" t="s">
        <v>450</v>
      </c>
      <c r="C136" s="174" t="s">
        <v>451</v>
      </c>
      <c r="D136" s="154" t="s">
        <v>334</v>
      </c>
      <c r="E136" s="160">
        <v>4</v>
      </c>
      <c r="F136" s="306"/>
      <c r="G136" s="162">
        <f t="shared" ref="G136:G142" si="54">F136*E136</f>
        <v>0</v>
      </c>
      <c r="H136" s="162"/>
      <c r="I136" s="162"/>
      <c r="J136" s="162"/>
      <c r="K136" s="162"/>
      <c r="L136" s="162"/>
      <c r="M136" s="162"/>
      <c r="N136" s="155"/>
      <c r="O136" s="155"/>
      <c r="P136" s="155"/>
      <c r="Q136" s="155"/>
      <c r="R136" s="155"/>
      <c r="S136" s="155"/>
      <c r="T136" s="156"/>
      <c r="U136" s="15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</row>
    <row r="137" spans="1:60" outlineLevel="1">
      <c r="A137" s="146">
        <v>113</v>
      </c>
      <c r="B137" s="152" t="s">
        <v>452</v>
      </c>
      <c r="C137" s="174" t="s">
        <v>453</v>
      </c>
      <c r="D137" s="154" t="s">
        <v>334</v>
      </c>
      <c r="E137" s="160">
        <v>4</v>
      </c>
      <c r="F137" s="306"/>
      <c r="G137" s="162">
        <f t="shared" si="54"/>
        <v>0</v>
      </c>
      <c r="H137" s="162"/>
      <c r="I137" s="162"/>
      <c r="J137" s="162"/>
      <c r="K137" s="162"/>
      <c r="L137" s="162"/>
      <c r="M137" s="162"/>
      <c r="N137" s="155"/>
      <c r="O137" s="155"/>
      <c r="P137" s="155"/>
      <c r="Q137" s="155"/>
      <c r="R137" s="155"/>
      <c r="S137" s="155"/>
      <c r="T137" s="156"/>
      <c r="U137" s="15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</row>
    <row r="138" spans="1:60" ht="22.5" outlineLevel="1">
      <c r="A138" s="146">
        <v>114</v>
      </c>
      <c r="B138" s="152" t="s">
        <v>313</v>
      </c>
      <c r="C138" s="174" t="s">
        <v>314</v>
      </c>
      <c r="D138" s="154" t="s">
        <v>138</v>
      </c>
      <c r="E138" s="160">
        <v>3</v>
      </c>
      <c r="F138" s="306"/>
      <c r="G138" s="162">
        <f t="shared" si="54"/>
        <v>0</v>
      </c>
      <c r="H138" s="162">
        <v>8500</v>
      </c>
      <c r="I138" s="162">
        <f t="shared" si="49"/>
        <v>25500</v>
      </c>
      <c r="J138" s="162">
        <v>2100</v>
      </c>
      <c r="K138" s="162">
        <f t="shared" si="50"/>
        <v>6300</v>
      </c>
      <c r="L138" s="162">
        <v>21</v>
      </c>
      <c r="M138" s="162">
        <f t="shared" si="51"/>
        <v>0</v>
      </c>
      <c r="N138" s="155">
        <v>2.0000000000000002E-5</v>
      </c>
      <c r="O138" s="155">
        <f t="shared" si="52"/>
        <v>6.0000000000000002E-5</v>
      </c>
      <c r="P138" s="155">
        <v>0</v>
      </c>
      <c r="Q138" s="155">
        <f t="shared" si="53"/>
        <v>0</v>
      </c>
      <c r="R138" s="155"/>
      <c r="S138" s="155"/>
      <c r="T138" s="156">
        <v>0.05</v>
      </c>
      <c r="U138" s="155">
        <f t="shared" ref="U138:U141" si="55">ROUND(E155*T138,2)</f>
        <v>0.35</v>
      </c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 t="s">
        <v>199</v>
      </c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outlineLevel="1">
      <c r="A139" s="146">
        <v>115</v>
      </c>
      <c r="B139" s="152" t="s">
        <v>315</v>
      </c>
      <c r="C139" s="174" t="s">
        <v>316</v>
      </c>
      <c r="D139" s="154" t="s">
        <v>138</v>
      </c>
      <c r="E139" s="160">
        <v>4</v>
      </c>
      <c r="F139" s="306"/>
      <c r="G139" s="162">
        <f t="shared" si="54"/>
        <v>0</v>
      </c>
      <c r="H139" s="162">
        <v>3.81</v>
      </c>
      <c r="I139" s="162">
        <f t="shared" si="49"/>
        <v>15.24</v>
      </c>
      <c r="J139" s="162">
        <v>202.69</v>
      </c>
      <c r="K139" s="162">
        <f t="shared" si="50"/>
        <v>810.76</v>
      </c>
      <c r="L139" s="162">
        <v>21</v>
      </c>
      <c r="M139" s="162">
        <f t="shared" si="51"/>
        <v>0</v>
      </c>
      <c r="N139" s="155">
        <v>1.0000000000000001E-5</v>
      </c>
      <c r="O139" s="155">
        <f t="shared" si="52"/>
        <v>4.0000000000000003E-5</v>
      </c>
      <c r="P139" s="155">
        <v>0</v>
      </c>
      <c r="Q139" s="155">
        <f t="shared" si="53"/>
        <v>0</v>
      </c>
      <c r="R139" s="155"/>
      <c r="S139" s="155"/>
      <c r="T139" s="156">
        <v>0.05</v>
      </c>
      <c r="U139" s="155">
        <f t="shared" si="55"/>
        <v>1.94</v>
      </c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 t="s">
        <v>199</v>
      </c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</row>
    <row r="140" spans="1:60" ht="22.5" outlineLevel="1">
      <c r="A140" s="146">
        <v>116</v>
      </c>
      <c r="B140" s="152" t="s">
        <v>317</v>
      </c>
      <c r="C140" s="174" t="s">
        <v>318</v>
      </c>
      <c r="D140" s="154" t="s">
        <v>193</v>
      </c>
      <c r="E140" s="160">
        <v>4</v>
      </c>
      <c r="F140" s="306"/>
      <c r="G140" s="162">
        <f t="shared" si="54"/>
        <v>0</v>
      </c>
      <c r="H140" s="162">
        <v>290</v>
      </c>
      <c r="I140" s="162">
        <f t="shared" si="49"/>
        <v>1160</v>
      </c>
      <c r="J140" s="162">
        <v>0</v>
      </c>
      <c r="K140" s="162">
        <f t="shared" si="50"/>
        <v>0</v>
      </c>
      <c r="L140" s="162">
        <v>21</v>
      </c>
      <c r="M140" s="162">
        <f t="shared" si="51"/>
        <v>0</v>
      </c>
      <c r="N140" s="155">
        <v>3.3E-3</v>
      </c>
      <c r="O140" s="155">
        <f t="shared" si="52"/>
        <v>1.32E-2</v>
      </c>
      <c r="P140" s="155">
        <v>0</v>
      </c>
      <c r="Q140" s="155">
        <f t="shared" si="53"/>
        <v>0</v>
      </c>
      <c r="R140" s="155"/>
      <c r="S140" s="155"/>
      <c r="T140" s="156">
        <v>0</v>
      </c>
      <c r="U140" s="155">
        <f t="shared" si="55"/>
        <v>0</v>
      </c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 t="s">
        <v>199</v>
      </c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</row>
    <row r="141" spans="1:60" outlineLevel="1">
      <c r="A141" s="146">
        <v>117</v>
      </c>
      <c r="B141" s="296" t="s">
        <v>319</v>
      </c>
      <c r="C141" s="297" t="s">
        <v>320</v>
      </c>
      <c r="D141" s="298" t="s">
        <v>321</v>
      </c>
      <c r="E141" s="299">
        <v>1</v>
      </c>
      <c r="F141" s="306"/>
      <c r="G141" s="162">
        <f t="shared" si="54"/>
        <v>0</v>
      </c>
      <c r="H141" s="300">
        <v>22500</v>
      </c>
      <c r="I141" s="300">
        <f t="shared" si="49"/>
        <v>22500</v>
      </c>
      <c r="J141" s="300">
        <v>30000</v>
      </c>
      <c r="K141" s="300">
        <f t="shared" si="50"/>
        <v>30000</v>
      </c>
      <c r="L141" s="300">
        <v>21</v>
      </c>
      <c r="M141" s="300">
        <f t="shared" si="51"/>
        <v>0</v>
      </c>
      <c r="N141" s="301">
        <v>1.6000000000000001E-4</v>
      </c>
      <c r="O141" s="301">
        <f t="shared" si="52"/>
        <v>1.6000000000000001E-4</v>
      </c>
      <c r="P141" s="301">
        <v>0</v>
      </c>
      <c r="Q141" s="301">
        <f t="shared" si="53"/>
        <v>0</v>
      </c>
      <c r="R141" s="155"/>
      <c r="S141" s="155"/>
      <c r="T141" s="156">
        <v>0.18604000000000001</v>
      </c>
      <c r="U141" s="155">
        <f t="shared" si="55"/>
        <v>0.56000000000000005</v>
      </c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 t="s">
        <v>131</v>
      </c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</row>
    <row r="142" spans="1:60">
      <c r="A142" s="146">
        <v>118</v>
      </c>
      <c r="B142" s="152" t="s">
        <v>322</v>
      </c>
      <c r="C142" s="174" t="s">
        <v>323</v>
      </c>
      <c r="D142" s="154" t="s">
        <v>155</v>
      </c>
      <c r="E142" s="160">
        <v>1.346E-2</v>
      </c>
      <c r="F142" s="306"/>
      <c r="G142" s="162">
        <f t="shared" si="54"/>
        <v>0</v>
      </c>
      <c r="H142" s="162">
        <v>0</v>
      </c>
      <c r="I142" s="162">
        <f t="shared" si="49"/>
        <v>0</v>
      </c>
      <c r="J142" s="162">
        <v>769</v>
      </c>
      <c r="K142" s="162">
        <f t="shared" si="50"/>
        <v>10.35</v>
      </c>
      <c r="L142" s="162">
        <v>21</v>
      </c>
      <c r="M142" s="162">
        <f t="shared" si="51"/>
        <v>0</v>
      </c>
      <c r="N142" s="155">
        <v>0</v>
      </c>
      <c r="O142" s="155">
        <f t="shared" si="52"/>
        <v>0</v>
      </c>
      <c r="P142" s="155">
        <v>0</v>
      </c>
      <c r="Q142" s="155">
        <f t="shared" si="53"/>
        <v>0</v>
      </c>
      <c r="R142" s="158"/>
      <c r="S142" s="158"/>
      <c r="T142" s="159"/>
      <c r="U142" s="158">
        <f>SUM(U143:U149)</f>
        <v>94.51</v>
      </c>
      <c r="AE142" t="s">
        <v>117</v>
      </c>
    </row>
    <row r="143" spans="1:60" outlineLevel="1">
      <c r="A143" s="147" t="s">
        <v>116</v>
      </c>
      <c r="B143" s="153" t="s">
        <v>82</v>
      </c>
      <c r="C143" s="175" t="s">
        <v>83</v>
      </c>
      <c r="D143" s="157"/>
      <c r="E143" s="161"/>
      <c r="F143" s="163"/>
      <c r="G143" s="163">
        <f>SUM(G144:G147)</f>
        <v>0</v>
      </c>
      <c r="H143" s="163"/>
      <c r="I143" s="163">
        <f>SUM(I144:I146)</f>
        <v>6961</v>
      </c>
      <c r="J143" s="163"/>
      <c r="K143" s="163">
        <f>SUM(K144:K146)</f>
        <v>2145</v>
      </c>
      <c r="L143" s="163"/>
      <c r="M143" s="163">
        <f>SUM(M144:M146)</f>
        <v>0</v>
      </c>
      <c r="N143" s="158"/>
      <c r="O143" s="158">
        <f>SUM(O144:O146)</f>
        <v>5.2200000000000003E-2</v>
      </c>
      <c r="P143" s="158"/>
      <c r="Q143" s="158">
        <f>SUM(Q144:Q146)</f>
        <v>0</v>
      </c>
      <c r="R143" s="155"/>
      <c r="S143" s="155"/>
      <c r="T143" s="156">
        <v>0.05</v>
      </c>
      <c r="U143" s="155">
        <f t="shared" ref="U143:U149" si="56">ROUND(E160*T143,2)</f>
        <v>3.66</v>
      </c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 t="s">
        <v>131</v>
      </c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</row>
    <row r="144" spans="1:60" outlineLevel="1">
      <c r="A144" s="146">
        <v>119</v>
      </c>
      <c r="B144" s="152" t="s">
        <v>324</v>
      </c>
      <c r="C144" s="174" t="s">
        <v>325</v>
      </c>
      <c r="D144" s="154" t="s">
        <v>138</v>
      </c>
      <c r="E144" s="160">
        <v>3</v>
      </c>
      <c r="F144" s="306"/>
      <c r="G144" s="162">
        <f>F144*E144</f>
        <v>0</v>
      </c>
      <c r="H144" s="162">
        <v>0</v>
      </c>
      <c r="I144" s="162">
        <f>ROUND(E144*H144,2)</f>
        <v>0</v>
      </c>
      <c r="J144" s="162">
        <v>315</v>
      </c>
      <c r="K144" s="162">
        <f>ROUND(E144*J144,2)</f>
        <v>945</v>
      </c>
      <c r="L144" s="162">
        <v>21</v>
      </c>
      <c r="M144" s="162">
        <f>G144*(1+L144/100)</f>
        <v>0</v>
      </c>
      <c r="N144" s="155">
        <v>0</v>
      </c>
      <c r="O144" s="155">
        <f>ROUND(E144*N144,5)</f>
        <v>0</v>
      </c>
      <c r="P144" s="155">
        <v>0</v>
      </c>
      <c r="Q144" s="155">
        <f>ROUND(E144*P144,5)</f>
        <v>0</v>
      </c>
      <c r="R144" s="155"/>
      <c r="S144" s="155"/>
      <c r="T144" s="156">
        <v>1.1359999999999999</v>
      </c>
      <c r="U144" s="155">
        <f t="shared" si="56"/>
        <v>83.06</v>
      </c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 t="s">
        <v>131</v>
      </c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</row>
    <row r="145" spans="1:60" ht="22.5" outlineLevel="1">
      <c r="A145" s="302">
        <v>120</v>
      </c>
      <c r="B145" s="296" t="s">
        <v>445</v>
      </c>
      <c r="C145" s="297" t="s">
        <v>446</v>
      </c>
      <c r="D145" s="298" t="s">
        <v>138</v>
      </c>
      <c r="E145" s="299">
        <v>1</v>
      </c>
      <c r="F145" s="306"/>
      <c r="G145" s="162">
        <f t="shared" ref="G145:G147" si="57">F145*E145</f>
        <v>0</v>
      </c>
      <c r="H145" s="300">
        <v>1000</v>
      </c>
      <c r="I145" s="300">
        <f>ROUND(E145*H145,2)</f>
        <v>1000</v>
      </c>
      <c r="J145" s="300">
        <v>1200</v>
      </c>
      <c r="K145" s="300">
        <f>ROUND(E145*J145,2)</f>
        <v>1200</v>
      </c>
      <c r="L145" s="300">
        <v>21</v>
      </c>
      <c r="M145" s="300">
        <f>G145*(1+L145/100)</f>
        <v>0</v>
      </c>
      <c r="N145" s="301">
        <v>0</v>
      </c>
      <c r="O145" s="301">
        <f>ROUND(E145*N145,5)</f>
        <v>0</v>
      </c>
      <c r="P145" s="301">
        <v>0</v>
      </c>
      <c r="Q145" s="301">
        <f>ROUND(E145*P145,5)</f>
        <v>0</v>
      </c>
      <c r="R145" s="155"/>
      <c r="S145" s="155"/>
      <c r="T145" s="156">
        <v>0.05</v>
      </c>
      <c r="U145" s="155">
        <f t="shared" si="56"/>
        <v>4.2</v>
      </c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 t="s">
        <v>199</v>
      </c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</row>
    <row r="146" spans="1:60" outlineLevel="1">
      <c r="A146" s="146">
        <v>121</v>
      </c>
      <c r="B146" s="152" t="s">
        <v>326</v>
      </c>
      <c r="C146" s="174" t="s">
        <v>327</v>
      </c>
      <c r="D146" s="154" t="s">
        <v>138</v>
      </c>
      <c r="E146" s="160">
        <v>3</v>
      </c>
      <c r="F146" s="306"/>
      <c r="G146" s="162">
        <f t="shared" si="57"/>
        <v>0</v>
      </c>
      <c r="H146" s="162">
        <v>1987</v>
      </c>
      <c r="I146" s="162">
        <f>ROUND(E146*H146,2)</f>
        <v>5961</v>
      </c>
      <c r="J146" s="162">
        <v>0</v>
      </c>
      <c r="K146" s="162">
        <f>ROUND(E146*J146,2)</f>
        <v>0</v>
      </c>
      <c r="L146" s="162">
        <v>21</v>
      </c>
      <c r="M146" s="162">
        <f>G146*(1+L146/100)</f>
        <v>0</v>
      </c>
      <c r="N146" s="155">
        <v>1.7399999999999999E-2</v>
      </c>
      <c r="O146" s="155">
        <f>ROUND(E146*N146,5)</f>
        <v>5.2200000000000003E-2</v>
      </c>
      <c r="P146" s="155">
        <v>0</v>
      </c>
      <c r="Q146" s="155">
        <f>ROUND(E146*P146,5)</f>
        <v>0</v>
      </c>
      <c r="R146" s="155"/>
      <c r="S146" s="155"/>
      <c r="T146" s="156">
        <v>0.05</v>
      </c>
      <c r="U146" s="155">
        <f t="shared" si="56"/>
        <v>0.75</v>
      </c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 t="s">
        <v>199</v>
      </c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</row>
    <row r="147" spans="1:60" outlineLevel="1">
      <c r="A147" s="146">
        <v>122</v>
      </c>
      <c r="B147" s="152" t="s">
        <v>447</v>
      </c>
      <c r="C147" s="174" t="s">
        <v>448</v>
      </c>
      <c r="D147" s="154" t="s">
        <v>155</v>
      </c>
      <c r="E147" s="160">
        <v>5.2200000000000003E-2</v>
      </c>
      <c r="F147" s="306"/>
      <c r="G147" s="162">
        <f t="shared" si="57"/>
        <v>0</v>
      </c>
      <c r="H147" s="162">
        <v>0</v>
      </c>
      <c r="I147" s="162">
        <f>ROUND(E147*H147,2)</f>
        <v>0</v>
      </c>
      <c r="J147" s="162">
        <v>1150</v>
      </c>
      <c r="K147" s="162">
        <f>ROUND(E147*J147,2)</f>
        <v>60.03</v>
      </c>
      <c r="L147" s="162">
        <v>21</v>
      </c>
      <c r="M147" s="162">
        <f>G147*(1+L147/100)</f>
        <v>0</v>
      </c>
      <c r="N147" s="155">
        <v>0</v>
      </c>
      <c r="O147" s="155">
        <f>ROUND(E147*N147,5)</f>
        <v>0</v>
      </c>
      <c r="P147" s="155">
        <v>0</v>
      </c>
      <c r="Q147" s="155">
        <f>ROUND(E147*P147,5)</f>
        <v>0</v>
      </c>
      <c r="R147" s="155"/>
      <c r="S147" s="155"/>
      <c r="T147" s="156">
        <v>0.05</v>
      </c>
      <c r="U147" s="155">
        <f t="shared" si="56"/>
        <v>0.94</v>
      </c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 t="s">
        <v>131</v>
      </c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</row>
    <row r="148" spans="1:60" outlineLevel="1">
      <c r="A148" s="147" t="s">
        <v>116</v>
      </c>
      <c r="B148" s="153" t="s">
        <v>84</v>
      </c>
      <c r="C148" s="175" t="s">
        <v>85</v>
      </c>
      <c r="D148" s="157"/>
      <c r="E148" s="161"/>
      <c r="F148" s="163"/>
      <c r="G148" s="163">
        <f>SUM(G149:G158)</f>
        <v>0</v>
      </c>
      <c r="H148" s="163"/>
      <c r="I148" s="163">
        <f>SUM(I149:I158)</f>
        <v>19000.71</v>
      </c>
      <c r="J148" s="163"/>
      <c r="K148" s="163">
        <f>SUM(K149:K158)</f>
        <v>25354.02</v>
      </c>
      <c r="L148" s="163"/>
      <c r="M148" s="163">
        <f>SUM(M149:M158)</f>
        <v>0</v>
      </c>
      <c r="N148" s="158"/>
      <c r="O148" s="158">
        <f>SUM(O149:O158)</f>
        <v>0.33109999999999995</v>
      </c>
      <c r="P148" s="158"/>
      <c r="Q148" s="158">
        <f>SUM(Q149:Q158)</f>
        <v>0</v>
      </c>
      <c r="R148" s="155"/>
      <c r="S148" s="155"/>
      <c r="T148" s="156">
        <v>0.05</v>
      </c>
      <c r="U148" s="155">
        <f t="shared" si="56"/>
        <v>1.7</v>
      </c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 t="s">
        <v>131</v>
      </c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</row>
    <row r="149" spans="1:60" ht="22.5" outlineLevel="1">
      <c r="A149" s="146">
        <v>123</v>
      </c>
      <c r="B149" s="152" t="s">
        <v>328</v>
      </c>
      <c r="C149" s="174" t="s">
        <v>329</v>
      </c>
      <c r="D149" s="154" t="s">
        <v>130</v>
      </c>
      <c r="E149" s="160">
        <v>33.700000000000003</v>
      </c>
      <c r="F149" s="306"/>
      <c r="G149" s="162">
        <f>F149*E149</f>
        <v>0</v>
      </c>
      <c r="H149" s="162">
        <v>20.65</v>
      </c>
      <c r="I149" s="162">
        <f t="shared" ref="I149:I158" si="58">ROUND(E149*H149,2)</f>
        <v>695.91</v>
      </c>
      <c r="J149" s="162">
        <v>20.950000000000003</v>
      </c>
      <c r="K149" s="162">
        <f t="shared" ref="K149:K158" si="59">ROUND(E149*J149,2)</f>
        <v>706.02</v>
      </c>
      <c r="L149" s="162">
        <v>21</v>
      </c>
      <c r="M149" s="162">
        <f t="shared" ref="M149:M158" si="60">G149*(1+L149/100)</f>
        <v>0</v>
      </c>
      <c r="N149" s="155">
        <v>2.1000000000000001E-4</v>
      </c>
      <c r="O149" s="155">
        <f t="shared" ref="O149:O158" si="61">ROUND(E149*N149,5)</f>
        <v>7.0800000000000004E-3</v>
      </c>
      <c r="P149" s="155">
        <v>0</v>
      </c>
      <c r="Q149" s="155">
        <f t="shared" ref="Q149:Q158" si="62">ROUND(E149*P149,5)</f>
        <v>0</v>
      </c>
      <c r="R149" s="155"/>
      <c r="S149" s="155"/>
      <c r="T149" s="156">
        <v>0.05</v>
      </c>
      <c r="U149" s="155">
        <f t="shared" si="56"/>
        <v>0.2</v>
      </c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 t="s">
        <v>199</v>
      </c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</row>
    <row r="150" spans="1:60" outlineLevel="1">
      <c r="A150" s="146">
        <v>124</v>
      </c>
      <c r="B150" s="152" t="s">
        <v>330</v>
      </c>
      <c r="C150" s="174" t="s">
        <v>331</v>
      </c>
      <c r="D150" s="154" t="s">
        <v>193</v>
      </c>
      <c r="E150" s="160">
        <v>44.75</v>
      </c>
      <c r="F150" s="306"/>
      <c r="G150" s="162">
        <f t="shared" ref="G150:G158" si="63">F150*E150</f>
        <v>0</v>
      </c>
      <c r="H150" s="162">
        <v>0</v>
      </c>
      <c r="I150" s="162">
        <f t="shared" si="58"/>
        <v>0</v>
      </c>
      <c r="J150" s="162">
        <v>50</v>
      </c>
      <c r="K150" s="162">
        <f t="shared" si="59"/>
        <v>2237.5</v>
      </c>
      <c r="L150" s="162">
        <v>21</v>
      </c>
      <c r="M150" s="162">
        <f t="shared" si="60"/>
        <v>0</v>
      </c>
      <c r="N150" s="155">
        <v>2.1000000000000001E-4</v>
      </c>
      <c r="O150" s="155">
        <f t="shared" si="61"/>
        <v>9.4000000000000004E-3</v>
      </c>
      <c r="P150" s="155">
        <v>0</v>
      </c>
      <c r="Q150" s="155">
        <f t="shared" si="62"/>
        <v>0</v>
      </c>
      <c r="R150" s="155"/>
      <c r="S150" s="155"/>
      <c r="T150" s="156"/>
      <c r="U150" s="15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</row>
    <row r="151" spans="1:60">
      <c r="A151" s="146">
        <v>125</v>
      </c>
      <c r="B151" s="152" t="s">
        <v>332</v>
      </c>
      <c r="C151" s="174" t="s">
        <v>333</v>
      </c>
      <c r="D151" s="154" t="s">
        <v>334</v>
      </c>
      <c r="E151" s="160">
        <v>5</v>
      </c>
      <c r="F151" s="306"/>
      <c r="G151" s="162">
        <f t="shared" si="63"/>
        <v>0</v>
      </c>
      <c r="H151" s="162">
        <v>570</v>
      </c>
      <c r="I151" s="162">
        <f t="shared" si="58"/>
        <v>2850</v>
      </c>
      <c r="J151" s="162">
        <v>0</v>
      </c>
      <c r="K151" s="162">
        <f t="shared" si="59"/>
        <v>0</v>
      </c>
      <c r="L151" s="162">
        <v>21</v>
      </c>
      <c r="M151" s="162">
        <f t="shared" si="60"/>
        <v>0</v>
      </c>
      <c r="N151" s="155">
        <v>2.1000000000000001E-4</v>
      </c>
      <c r="O151" s="155">
        <f t="shared" si="61"/>
        <v>1.0499999999999999E-3</v>
      </c>
      <c r="P151" s="155">
        <v>0</v>
      </c>
      <c r="Q151" s="155">
        <f t="shared" si="62"/>
        <v>0</v>
      </c>
      <c r="R151" s="158"/>
      <c r="S151" s="158"/>
      <c r="T151" s="159"/>
      <c r="U151" s="158">
        <f>SUM(U152:U154)</f>
        <v>11.870000000000001</v>
      </c>
      <c r="AE151" t="s">
        <v>117</v>
      </c>
    </row>
    <row r="152" spans="1:60" outlineLevel="1">
      <c r="A152" s="146">
        <v>126</v>
      </c>
      <c r="B152" s="152" t="s">
        <v>330</v>
      </c>
      <c r="C152" s="174" t="s">
        <v>335</v>
      </c>
      <c r="D152" s="154" t="s">
        <v>130</v>
      </c>
      <c r="E152" s="160">
        <v>33.700000000000003</v>
      </c>
      <c r="F152" s="306"/>
      <c r="G152" s="162">
        <f t="shared" si="63"/>
        <v>0</v>
      </c>
      <c r="H152" s="162">
        <v>0</v>
      </c>
      <c r="I152" s="162">
        <f t="shared" si="58"/>
        <v>0</v>
      </c>
      <c r="J152" s="162">
        <v>185</v>
      </c>
      <c r="K152" s="162">
        <f t="shared" si="59"/>
        <v>6234.5</v>
      </c>
      <c r="L152" s="162">
        <v>21</v>
      </c>
      <c r="M152" s="162">
        <f t="shared" si="60"/>
        <v>0</v>
      </c>
      <c r="N152" s="155">
        <v>2.1000000000000001E-4</v>
      </c>
      <c r="O152" s="155">
        <f t="shared" si="61"/>
        <v>7.0800000000000004E-3</v>
      </c>
      <c r="P152" s="155">
        <v>0</v>
      </c>
      <c r="Q152" s="155">
        <f t="shared" si="62"/>
        <v>0</v>
      </c>
      <c r="R152" s="155"/>
      <c r="S152" s="155"/>
      <c r="T152" s="156">
        <v>2.1000000000000001E-2</v>
      </c>
      <c r="U152" s="155">
        <f>ROUND(E169*T152,2)</f>
        <v>0.99</v>
      </c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 t="s">
        <v>131</v>
      </c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</row>
    <row r="153" spans="1:60" outlineLevel="1">
      <c r="A153" s="146">
        <v>127</v>
      </c>
      <c r="B153" s="152" t="s">
        <v>336</v>
      </c>
      <c r="C153" s="174" t="s">
        <v>337</v>
      </c>
      <c r="D153" s="154" t="s">
        <v>334</v>
      </c>
      <c r="E153" s="160">
        <v>2</v>
      </c>
      <c r="F153" s="306"/>
      <c r="G153" s="162">
        <f t="shared" si="63"/>
        <v>0</v>
      </c>
      <c r="H153" s="162">
        <v>2137</v>
      </c>
      <c r="I153" s="162">
        <f t="shared" si="58"/>
        <v>4274</v>
      </c>
      <c r="J153" s="162">
        <v>0</v>
      </c>
      <c r="K153" s="162">
        <f t="shared" si="59"/>
        <v>0</v>
      </c>
      <c r="L153" s="162">
        <v>21</v>
      </c>
      <c r="M153" s="162">
        <f t="shared" si="60"/>
        <v>0</v>
      </c>
      <c r="N153" s="155">
        <v>2.1000000000000001E-4</v>
      </c>
      <c r="O153" s="155">
        <f t="shared" si="61"/>
        <v>4.2000000000000002E-4</v>
      </c>
      <c r="P153" s="155">
        <v>0</v>
      </c>
      <c r="Q153" s="155">
        <f t="shared" si="62"/>
        <v>0</v>
      </c>
      <c r="R153" s="155"/>
      <c r="S153" s="155"/>
      <c r="T153" s="156">
        <v>3.2480000000000002E-2</v>
      </c>
      <c r="U153" s="155">
        <f>ROUND(E170*T153,2)</f>
        <v>2.63</v>
      </c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 t="s">
        <v>131</v>
      </c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</row>
    <row r="154" spans="1:60" outlineLevel="1">
      <c r="A154" s="146">
        <v>128</v>
      </c>
      <c r="B154" s="152" t="s">
        <v>338</v>
      </c>
      <c r="C154" s="174" t="s">
        <v>339</v>
      </c>
      <c r="D154" s="154" t="s">
        <v>130</v>
      </c>
      <c r="E154" s="160">
        <v>33.700000000000003</v>
      </c>
      <c r="F154" s="306"/>
      <c r="G154" s="162">
        <f t="shared" si="63"/>
        <v>0</v>
      </c>
      <c r="H154" s="162">
        <v>0</v>
      </c>
      <c r="I154" s="162">
        <f t="shared" si="58"/>
        <v>0</v>
      </c>
      <c r="J154" s="162">
        <v>480</v>
      </c>
      <c r="K154" s="162">
        <f t="shared" si="59"/>
        <v>16176</v>
      </c>
      <c r="L154" s="162">
        <v>21</v>
      </c>
      <c r="M154" s="162">
        <f t="shared" si="60"/>
        <v>0</v>
      </c>
      <c r="N154" s="155">
        <v>2.3800000000000002E-3</v>
      </c>
      <c r="O154" s="155">
        <f t="shared" si="61"/>
        <v>8.0210000000000004E-2</v>
      </c>
      <c r="P154" s="155">
        <v>0</v>
      </c>
      <c r="Q154" s="155">
        <f t="shared" si="62"/>
        <v>0</v>
      </c>
      <c r="R154" s="155"/>
      <c r="S154" s="155"/>
      <c r="T154" s="156">
        <v>0.10191</v>
      </c>
      <c r="U154" s="155">
        <f>ROUND(E171*T154,2)</f>
        <v>8.25</v>
      </c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 t="s">
        <v>131</v>
      </c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</row>
    <row r="155" spans="1:60">
      <c r="A155" s="146">
        <v>129</v>
      </c>
      <c r="B155" s="152" t="s">
        <v>340</v>
      </c>
      <c r="C155" s="174" t="s">
        <v>341</v>
      </c>
      <c r="D155" s="154" t="s">
        <v>334</v>
      </c>
      <c r="E155" s="160">
        <v>7</v>
      </c>
      <c r="F155" s="306"/>
      <c r="G155" s="162">
        <f t="shared" si="63"/>
        <v>0</v>
      </c>
      <c r="H155" s="162">
        <v>283</v>
      </c>
      <c r="I155" s="162">
        <f t="shared" si="58"/>
        <v>1981</v>
      </c>
      <c r="J155" s="162">
        <v>0</v>
      </c>
      <c r="K155" s="162">
        <f t="shared" si="59"/>
        <v>0</v>
      </c>
      <c r="L155" s="162">
        <v>21</v>
      </c>
      <c r="M155" s="162">
        <f t="shared" si="60"/>
        <v>0</v>
      </c>
      <c r="N155" s="155">
        <v>2.1000000000000001E-4</v>
      </c>
      <c r="O155" s="155">
        <f t="shared" si="61"/>
        <v>1.47E-3</v>
      </c>
      <c r="P155" s="155">
        <v>0</v>
      </c>
      <c r="Q155" s="155">
        <f t="shared" si="62"/>
        <v>0</v>
      </c>
      <c r="R155" s="158"/>
      <c r="S155" s="158"/>
      <c r="T155" s="159"/>
      <c r="U155" s="158">
        <f>SUM(U156:U157)</f>
        <v>0</v>
      </c>
      <c r="AE155" t="s">
        <v>117</v>
      </c>
    </row>
    <row r="156" spans="1:60" ht="22.5" outlineLevel="1">
      <c r="A156" s="146">
        <v>130</v>
      </c>
      <c r="B156" s="152" t="s">
        <v>342</v>
      </c>
      <c r="C156" s="174" t="s">
        <v>343</v>
      </c>
      <c r="D156" s="154" t="s">
        <v>130</v>
      </c>
      <c r="E156" s="160">
        <v>38.755000000000003</v>
      </c>
      <c r="F156" s="306"/>
      <c r="G156" s="162">
        <f t="shared" si="63"/>
        <v>0</v>
      </c>
      <c r="H156" s="162">
        <v>209</v>
      </c>
      <c r="I156" s="162">
        <f t="shared" si="58"/>
        <v>8099.8</v>
      </c>
      <c r="J156" s="162">
        <v>0</v>
      </c>
      <c r="K156" s="162">
        <f t="shared" si="59"/>
        <v>0</v>
      </c>
      <c r="L156" s="162">
        <v>21</v>
      </c>
      <c r="M156" s="162">
        <f t="shared" si="60"/>
        <v>0</v>
      </c>
      <c r="N156" s="155">
        <v>2.1000000000000001E-4</v>
      </c>
      <c r="O156" s="155">
        <f t="shared" si="61"/>
        <v>8.1399999999999997E-3</v>
      </c>
      <c r="P156" s="155">
        <v>0</v>
      </c>
      <c r="Q156" s="155">
        <f t="shared" si="62"/>
        <v>0</v>
      </c>
      <c r="R156" s="155"/>
      <c r="S156" s="155"/>
      <c r="T156" s="156">
        <v>0</v>
      </c>
      <c r="U156" s="155">
        <f>ROUND(E173*T156,2)</f>
        <v>0</v>
      </c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 t="s">
        <v>131</v>
      </c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</row>
    <row r="157" spans="1:60" outlineLevel="1">
      <c r="A157" s="146">
        <v>131</v>
      </c>
      <c r="B157" s="152" t="s">
        <v>344</v>
      </c>
      <c r="C157" s="174" t="s">
        <v>345</v>
      </c>
      <c r="D157" s="154" t="s">
        <v>334</v>
      </c>
      <c r="E157" s="160">
        <v>2</v>
      </c>
      <c r="F157" s="306"/>
      <c r="G157" s="162">
        <f t="shared" si="63"/>
        <v>0</v>
      </c>
      <c r="H157" s="162">
        <v>550</v>
      </c>
      <c r="I157" s="162">
        <f t="shared" si="58"/>
        <v>1100</v>
      </c>
      <c r="J157" s="162">
        <v>0</v>
      </c>
      <c r="K157" s="162">
        <f t="shared" si="59"/>
        <v>0</v>
      </c>
      <c r="L157" s="162">
        <v>21</v>
      </c>
      <c r="M157" s="162">
        <f t="shared" si="60"/>
        <v>0</v>
      </c>
      <c r="N157" s="155">
        <v>0.104</v>
      </c>
      <c r="O157" s="155">
        <f t="shared" si="61"/>
        <v>0.20799999999999999</v>
      </c>
      <c r="P157" s="155">
        <v>0</v>
      </c>
      <c r="Q157" s="155">
        <f t="shared" si="62"/>
        <v>0</v>
      </c>
      <c r="R157" s="172"/>
      <c r="S157" s="172"/>
      <c r="T157" s="173">
        <v>0</v>
      </c>
      <c r="U157" s="172">
        <f>ROUND(E176*T157,2)</f>
        <v>0</v>
      </c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 t="s">
        <v>131</v>
      </c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</row>
    <row r="158" spans="1:60">
      <c r="A158" s="146">
        <v>132</v>
      </c>
      <c r="B158" s="152" t="s">
        <v>346</v>
      </c>
      <c r="C158" s="174" t="s">
        <v>347</v>
      </c>
      <c r="D158" s="154" t="s">
        <v>0</v>
      </c>
      <c r="E158" s="160">
        <v>3</v>
      </c>
      <c r="F158" s="306"/>
      <c r="G158" s="162">
        <f t="shared" si="63"/>
        <v>0</v>
      </c>
      <c r="H158" s="162">
        <v>0</v>
      </c>
      <c r="I158" s="162">
        <f t="shared" si="58"/>
        <v>0</v>
      </c>
      <c r="J158" s="162">
        <v>0</v>
      </c>
      <c r="K158" s="162">
        <f t="shared" si="59"/>
        <v>0</v>
      </c>
      <c r="L158" s="162">
        <v>21</v>
      </c>
      <c r="M158" s="162">
        <f t="shared" si="60"/>
        <v>0</v>
      </c>
      <c r="N158" s="155">
        <v>2.7499999999999998E-3</v>
      </c>
      <c r="O158" s="155">
        <f t="shared" si="61"/>
        <v>8.2500000000000004E-3</v>
      </c>
      <c r="P158" s="155">
        <v>0</v>
      </c>
      <c r="Q158" s="155">
        <f t="shared" si="62"/>
        <v>0</v>
      </c>
      <c r="R158" s="6"/>
      <c r="S158" s="6"/>
      <c r="T158" s="6"/>
      <c r="U158" s="6"/>
      <c r="AC158">
        <v>15</v>
      </c>
      <c r="AD158">
        <v>21</v>
      </c>
    </row>
    <row r="159" spans="1:60">
      <c r="A159" s="147" t="s">
        <v>116</v>
      </c>
      <c r="B159" s="153" t="s">
        <v>86</v>
      </c>
      <c r="C159" s="175" t="s">
        <v>87</v>
      </c>
      <c r="D159" s="157"/>
      <c r="E159" s="161"/>
      <c r="F159" s="163"/>
      <c r="G159" s="163">
        <f>SUM(G160:G167)</f>
        <v>0</v>
      </c>
      <c r="H159" s="163"/>
      <c r="I159" s="163">
        <f>SUM(I160:I166)</f>
        <v>25937.45</v>
      </c>
      <c r="J159" s="163"/>
      <c r="K159" s="163">
        <f>SUM(K160:K166)</f>
        <v>31537.609999999997</v>
      </c>
      <c r="L159" s="163"/>
      <c r="M159" s="163">
        <f>SUM(M160:M166)</f>
        <v>0</v>
      </c>
      <c r="N159" s="158"/>
      <c r="O159" s="158">
        <f>SUM(O160:O166)</f>
        <v>5.6215599999999997</v>
      </c>
      <c r="P159" s="158"/>
      <c r="Q159" s="158">
        <f>SUM(Q160:Q166)</f>
        <v>0</v>
      </c>
      <c r="AE159" t="s">
        <v>372</v>
      </c>
    </row>
    <row r="160" spans="1:60" ht="22.5">
      <c r="A160" s="146">
        <v>132</v>
      </c>
      <c r="B160" s="152" t="s">
        <v>348</v>
      </c>
      <c r="C160" s="174" t="s">
        <v>349</v>
      </c>
      <c r="D160" s="154" t="s">
        <v>130</v>
      </c>
      <c r="E160" s="160">
        <v>73.114000000000004</v>
      </c>
      <c r="F160" s="306"/>
      <c r="G160" s="162">
        <f>F160*E160</f>
        <v>0</v>
      </c>
      <c r="H160" s="162">
        <v>0</v>
      </c>
      <c r="I160" s="162">
        <f t="shared" ref="I160:I167" si="64">ROUND(E160*H160,2)</f>
        <v>0</v>
      </c>
      <c r="J160" s="162">
        <v>25</v>
      </c>
      <c r="K160" s="162">
        <f t="shared" ref="K160:K167" si="65">ROUND(E160*J160,2)</f>
        <v>1827.85</v>
      </c>
      <c r="L160" s="162">
        <v>21</v>
      </c>
      <c r="M160" s="162">
        <f t="shared" ref="M160:M167" si="66">G160*(1+L160/100)</f>
        <v>0</v>
      </c>
      <c r="N160" s="155">
        <v>2.1000000000000001E-4</v>
      </c>
      <c r="O160" s="155">
        <f t="shared" ref="O160:O167" si="67">ROUND(E160*N160,5)</f>
        <v>1.5350000000000001E-2</v>
      </c>
      <c r="P160" s="155">
        <v>0</v>
      </c>
      <c r="Q160" s="155">
        <f t="shared" ref="Q160:Q167" si="68">ROUND(E160*P160,5)</f>
        <v>0</v>
      </c>
    </row>
    <row r="161" spans="1:17">
      <c r="A161" s="146">
        <v>133</v>
      </c>
      <c r="B161" s="152" t="s">
        <v>350</v>
      </c>
      <c r="C161" s="174" t="s">
        <v>351</v>
      </c>
      <c r="D161" s="154" t="s">
        <v>130</v>
      </c>
      <c r="E161" s="160">
        <v>73.114000000000004</v>
      </c>
      <c r="F161" s="306"/>
      <c r="G161" s="162">
        <f t="shared" ref="G161:G167" si="69">F161*E161</f>
        <v>0</v>
      </c>
      <c r="H161" s="162">
        <v>0</v>
      </c>
      <c r="I161" s="162">
        <f t="shared" si="64"/>
        <v>0</v>
      </c>
      <c r="J161" s="162">
        <v>340</v>
      </c>
      <c r="K161" s="162">
        <f t="shared" si="65"/>
        <v>24858.76</v>
      </c>
      <c r="L161" s="162">
        <v>21</v>
      </c>
      <c r="M161" s="162">
        <f t="shared" si="66"/>
        <v>0</v>
      </c>
      <c r="N161" s="155">
        <v>7.6230000000000006E-2</v>
      </c>
      <c r="O161" s="155">
        <f t="shared" si="67"/>
        <v>5.57348</v>
      </c>
      <c r="P161" s="155">
        <v>0</v>
      </c>
      <c r="Q161" s="155">
        <f t="shared" si="68"/>
        <v>0</v>
      </c>
    </row>
    <row r="162" spans="1:17" ht="22.5">
      <c r="A162" s="146">
        <v>134</v>
      </c>
      <c r="B162" s="152" t="s">
        <v>352</v>
      </c>
      <c r="C162" s="174" t="s">
        <v>353</v>
      </c>
      <c r="D162" s="154" t="s">
        <v>130</v>
      </c>
      <c r="E162" s="160">
        <v>84.081100000000006</v>
      </c>
      <c r="F162" s="306"/>
      <c r="G162" s="162">
        <f t="shared" si="69"/>
        <v>0</v>
      </c>
      <c r="H162" s="162">
        <v>209</v>
      </c>
      <c r="I162" s="162">
        <f t="shared" si="64"/>
        <v>17572.95</v>
      </c>
      <c r="J162" s="162">
        <v>0</v>
      </c>
      <c r="K162" s="162">
        <f t="shared" si="65"/>
        <v>0</v>
      </c>
      <c r="L162" s="162">
        <v>21</v>
      </c>
      <c r="M162" s="162">
        <f t="shared" si="66"/>
        <v>0</v>
      </c>
      <c r="N162" s="155">
        <v>2.1000000000000001E-4</v>
      </c>
      <c r="O162" s="155">
        <f t="shared" si="67"/>
        <v>1.7659999999999999E-2</v>
      </c>
      <c r="P162" s="155">
        <v>0</v>
      </c>
      <c r="Q162" s="155">
        <f t="shared" si="68"/>
        <v>0</v>
      </c>
    </row>
    <row r="163" spans="1:17">
      <c r="A163" s="146">
        <v>135</v>
      </c>
      <c r="B163" s="152" t="s">
        <v>340</v>
      </c>
      <c r="C163" s="174" t="s">
        <v>341</v>
      </c>
      <c r="D163" s="154" t="s">
        <v>334</v>
      </c>
      <c r="E163" s="160">
        <v>15</v>
      </c>
      <c r="F163" s="306"/>
      <c r="G163" s="162">
        <f t="shared" si="69"/>
        <v>0</v>
      </c>
      <c r="H163" s="162">
        <v>283</v>
      </c>
      <c r="I163" s="162">
        <f t="shared" si="64"/>
        <v>4245</v>
      </c>
      <c r="J163" s="162">
        <v>0</v>
      </c>
      <c r="K163" s="162">
        <f t="shared" si="65"/>
        <v>0</v>
      </c>
      <c r="L163" s="162">
        <v>21</v>
      </c>
      <c r="M163" s="162">
        <f t="shared" si="66"/>
        <v>0</v>
      </c>
      <c r="N163" s="155">
        <v>2.1000000000000001E-4</v>
      </c>
      <c r="O163" s="155">
        <f t="shared" si="67"/>
        <v>3.15E-3</v>
      </c>
      <c r="P163" s="155">
        <v>0</v>
      </c>
      <c r="Q163" s="155">
        <f t="shared" si="68"/>
        <v>0</v>
      </c>
    </row>
    <row r="164" spans="1:17" ht="22.5">
      <c r="A164" s="146">
        <v>136</v>
      </c>
      <c r="B164" s="152" t="s">
        <v>354</v>
      </c>
      <c r="C164" s="174" t="s">
        <v>355</v>
      </c>
      <c r="D164" s="154" t="s">
        <v>356</v>
      </c>
      <c r="E164" s="160">
        <v>18.739999999999998</v>
      </c>
      <c r="F164" s="306"/>
      <c r="G164" s="162">
        <f t="shared" si="69"/>
        <v>0</v>
      </c>
      <c r="H164" s="162">
        <v>175</v>
      </c>
      <c r="I164" s="162">
        <f t="shared" si="64"/>
        <v>3279.5</v>
      </c>
      <c r="J164" s="162">
        <v>150</v>
      </c>
      <c r="K164" s="162">
        <f t="shared" si="65"/>
        <v>2811</v>
      </c>
      <c r="L164" s="162">
        <v>21</v>
      </c>
      <c r="M164" s="162">
        <f t="shared" si="66"/>
        <v>0</v>
      </c>
      <c r="N164" s="155">
        <v>2.1000000000000001E-4</v>
      </c>
      <c r="O164" s="155">
        <f t="shared" si="67"/>
        <v>3.9399999999999999E-3</v>
      </c>
      <c r="P164" s="155">
        <v>0</v>
      </c>
      <c r="Q164" s="155">
        <f t="shared" si="68"/>
        <v>0</v>
      </c>
    </row>
    <row r="165" spans="1:17">
      <c r="A165" s="146">
        <v>137</v>
      </c>
      <c r="B165" s="152" t="s">
        <v>357</v>
      </c>
      <c r="C165" s="174" t="s">
        <v>358</v>
      </c>
      <c r="D165" s="154" t="s">
        <v>334</v>
      </c>
      <c r="E165" s="160">
        <v>34</v>
      </c>
      <c r="F165" s="306"/>
      <c r="G165" s="162">
        <f t="shared" si="69"/>
        <v>0</v>
      </c>
      <c r="H165" s="162">
        <v>0</v>
      </c>
      <c r="I165" s="162">
        <f t="shared" si="64"/>
        <v>0</v>
      </c>
      <c r="J165" s="162">
        <v>60</v>
      </c>
      <c r="K165" s="162">
        <f t="shared" si="65"/>
        <v>2040</v>
      </c>
      <c r="L165" s="162">
        <v>21</v>
      </c>
      <c r="M165" s="162">
        <f t="shared" si="66"/>
        <v>0</v>
      </c>
      <c r="N165" s="155">
        <v>2.1000000000000001E-4</v>
      </c>
      <c r="O165" s="155">
        <f t="shared" si="67"/>
        <v>7.1399999999999996E-3</v>
      </c>
      <c r="P165" s="155">
        <v>0</v>
      </c>
      <c r="Q165" s="155">
        <f t="shared" si="68"/>
        <v>0</v>
      </c>
    </row>
    <row r="166" spans="1:17">
      <c r="A166" s="146">
        <v>138</v>
      </c>
      <c r="B166" s="152" t="s">
        <v>359</v>
      </c>
      <c r="C166" s="174" t="s">
        <v>360</v>
      </c>
      <c r="D166" s="154" t="s">
        <v>334</v>
      </c>
      <c r="E166" s="160">
        <v>4</v>
      </c>
      <c r="F166" s="306"/>
      <c r="G166" s="162">
        <f t="shared" si="69"/>
        <v>0</v>
      </c>
      <c r="H166" s="162">
        <v>210</v>
      </c>
      <c r="I166" s="162">
        <f t="shared" si="64"/>
        <v>840</v>
      </c>
      <c r="J166" s="162">
        <v>0</v>
      </c>
      <c r="K166" s="162">
        <f t="shared" si="65"/>
        <v>0</v>
      </c>
      <c r="L166" s="162">
        <v>21</v>
      </c>
      <c r="M166" s="162">
        <f t="shared" si="66"/>
        <v>0</v>
      </c>
      <c r="N166" s="155">
        <v>2.1000000000000001E-4</v>
      </c>
      <c r="O166" s="155">
        <f t="shared" si="67"/>
        <v>8.4000000000000003E-4</v>
      </c>
      <c r="P166" s="155">
        <v>0</v>
      </c>
      <c r="Q166" s="155">
        <f t="shared" si="68"/>
        <v>0</v>
      </c>
    </row>
    <row r="167" spans="1:17">
      <c r="A167" s="146">
        <v>139</v>
      </c>
      <c r="B167" s="152" t="s">
        <v>346</v>
      </c>
      <c r="C167" s="174" t="s">
        <v>374</v>
      </c>
      <c r="D167" s="154" t="s">
        <v>0</v>
      </c>
      <c r="E167" s="160">
        <v>3</v>
      </c>
      <c r="F167" s="306"/>
      <c r="G167" s="162">
        <f t="shared" si="69"/>
        <v>0</v>
      </c>
      <c r="H167" s="162">
        <v>0</v>
      </c>
      <c r="I167" s="162">
        <f t="shared" si="64"/>
        <v>0</v>
      </c>
      <c r="J167" s="162">
        <v>0</v>
      </c>
      <c r="K167" s="162">
        <f t="shared" si="65"/>
        <v>0</v>
      </c>
      <c r="L167" s="162">
        <v>21</v>
      </c>
      <c r="M167" s="162">
        <f t="shared" si="66"/>
        <v>0</v>
      </c>
      <c r="N167" s="155">
        <v>2.7499999999999998E-3</v>
      </c>
      <c r="O167" s="155">
        <f t="shared" si="67"/>
        <v>8.2500000000000004E-3</v>
      </c>
      <c r="P167" s="155">
        <v>0</v>
      </c>
      <c r="Q167" s="155">
        <f t="shared" si="68"/>
        <v>0</v>
      </c>
    </row>
    <row r="168" spans="1:17">
      <c r="A168" s="147" t="s">
        <v>116</v>
      </c>
      <c r="B168" s="153" t="s">
        <v>88</v>
      </c>
      <c r="C168" s="175" t="s">
        <v>89</v>
      </c>
      <c r="D168" s="157"/>
      <c r="E168" s="161"/>
      <c r="F168" s="163"/>
      <c r="G168" s="163">
        <f>SUM(G169:G171)</f>
        <v>0</v>
      </c>
      <c r="H168" s="163"/>
      <c r="I168" s="163">
        <f>SUM(I169:I171)</f>
        <v>1289.8600000000001</v>
      </c>
      <c r="J168" s="163"/>
      <c r="K168" s="163">
        <f>SUM(K169:K171)</f>
        <v>4861.5499999999993</v>
      </c>
      <c r="L168" s="163"/>
      <c r="M168" s="163">
        <f>SUM(M169:M171)</f>
        <v>0</v>
      </c>
      <c r="N168" s="158"/>
      <c r="O168" s="158">
        <f>SUM(O169:O171)</f>
        <v>2.9130000000000003E-2</v>
      </c>
      <c r="P168" s="158"/>
      <c r="Q168" s="158">
        <f>SUM(Q169:Q171)</f>
        <v>0</v>
      </c>
    </row>
    <row r="169" spans="1:17">
      <c r="A169" s="146">
        <v>140</v>
      </c>
      <c r="B169" s="152" t="s">
        <v>361</v>
      </c>
      <c r="C169" s="174" t="s">
        <v>362</v>
      </c>
      <c r="D169" s="154" t="s">
        <v>130</v>
      </c>
      <c r="E169" s="160">
        <v>47.22</v>
      </c>
      <c r="F169" s="306"/>
      <c r="G169" s="162">
        <f>F169*E169</f>
        <v>0</v>
      </c>
      <c r="H169" s="162">
        <v>0</v>
      </c>
      <c r="I169" s="162">
        <f>ROUND(E169*H169,2)</f>
        <v>0</v>
      </c>
      <c r="J169" s="162">
        <v>8.6</v>
      </c>
      <c r="K169" s="162">
        <f>ROUND(E169*J169,2)</f>
        <v>406.09</v>
      </c>
      <c r="L169" s="162">
        <v>21</v>
      </c>
      <c r="M169" s="162">
        <f>G169*(1+L169/100)</f>
        <v>0</v>
      </c>
      <c r="N169" s="155">
        <v>0</v>
      </c>
      <c r="O169" s="155">
        <f>ROUND(E169*N169,5)</f>
        <v>0</v>
      </c>
      <c r="P169" s="155">
        <v>0</v>
      </c>
      <c r="Q169" s="155">
        <f>ROUND(E169*P169,5)</f>
        <v>0</v>
      </c>
    </row>
    <row r="170" spans="1:17">
      <c r="A170" s="146">
        <v>141</v>
      </c>
      <c r="B170" s="152" t="s">
        <v>363</v>
      </c>
      <c r="C170" s="174" t="s">
        <v>364</v>
      </c>
      <c r="D170" s="154" t="s">
        <v>130</v>
      </c>
      <c r="E170" s="160">
        <v>80.92</v>
      </c>
      <c r="F170" s="306"/>
      <c r="G170" s="162">
        <f t="shared" ref="G170:G171" si="70">F170*E170</f>
        <v>0</v>
      </c>
      <c r="H170" s="162">
        <v>4.5</v>
      </c>
      <c r="I170" s="162">
        <f>ROUND(E170*H170,2)</f>
        <v>364.14</v>
      </c>
      <c r="J170" s="162">
        <v>13.3</v>
      </c>
      <c r="K170" s="162">
        <f>ROUND(E170*J170,2)</f>
        <v>1076.24</v>
      </c>
      <c r="L170" s="162">
        <v>21</v>
      </c>
      <c r="M170" s="162">
        <f>G170*(1+L170/100)</f>
        <v>0</v>
      </c>
      <c r="N170" s="155">
        <v>6.9999999999999994E-5</v>
      </c>
      <c r="O170" s="155">
        <f>ROUND(E170*N170,5)</f>
        <v>5.6600000000000001E-3</v>
      </c>
      <c r="P170" s="155">
        <v>0</v>
      </c>
      <c r="Q170" s="155">
        <f>ROUND(E170*P170,5)</f>
        <v>0</v>
      </c>
    </row>
    <row r="171" spans="1:17">
      <c r="A171" s="146">
        <v>142</v>
      </c>
      <c r="B171" s="152" t="s">
        <v>365</v>
      </c>
      <c r="C171" s="174" t="s">
        <v>366</v>
      </c>
      <c r="D171" s="154" t="s">
        <v>130</v>
      </c>
      <c r="E171" s="160">
        <v>80.92</v>
      </c>
      <c r="F171" s="306"/>
      <c r="G171" s="162">
        <f t="shared" si="70"/>
        <v>0</v>
      </c>
      <c r="H171" s="162">
        <v>11.44</v>
      </c>
      <c r="I171" s="162">
        <f>ROUND(E171*H171,2)</f>
        <v>925.72</v>
      </c>
      <c r="J171" s="162">
        <v>41.760000000000005</v>
      </c>
      <c r="K171" s="162">
        <f>ROUND(E171*J171,2)</f>
        <v>3379.22</v>
      </c>
      <c r="L171" s="162">
        <v>21</v>
      </c>
      <c r="M171" s="162">
        <f>G171*(1+L171/100)</f>
        <v>0</v>
      </c>
      <c r="N171" s="155">
        <v>2.9E-4</v>
      </c>
      <c r="O171" s="155">
        <f>ROUND(E171*N171,5)</f>
        <v>2.3470000000000001E-2</v>
      </c>
      <c r="P171" s="155">
        <v>0</v>
      </c>
      <c r="Q171" s="155">
        <f>ROUND(E171*P171,5)</f>
        <v>0</v>
      </c>
    </row>
    <row r="172" spans="1:17">
      <c r="A172" s="147" t="s">
        <v>116</v>
      </c>
      <c r="B172" s="153" t="s">
        <v>90</v>
      </c>
      <c r="C172" s="175" t="s">
        <v>25</v>
      </c>
      <c r="D172" s="157"/>
      <c r="E172" s="161"/>
      <c r="F172" s="163"/>
      <c r="G172" s="163">
        <f>SUM(G173:G176)</f>
        <v>0</v>
      </c>
      <c r="H172" s="163"/>
      <c r="I172" s="163">
        <f>SUM(I173:I176)</f>
        <v>0</v>
      </c>
      <c r="J172" s="163"/>
      <c r="K172" s="163">
        <f>SUM(K173:K176)</f>
        <v>0</v>
      </c>
      <c r="L172" s="163"/>
      <c r="M172" s="163">
        <f>SUM(M173:M176)</f>
        <v>0</v>
      </c>
      <c r="N172" s="158"/>
      <c r="O172" s="158">
        <f>SUM(O173:O176)</f>
        <v>0</v>
      </c>
      <c r="P172" s="158"/>
      <c r="Q172" s="158">
        <f>SUM(Q173:Q176)</f>
        <v>0</v>
      </c>
    </row>
    <row r="173" spans="1:17">
      <c r="A173" s="302">
        <v>143</v>
      </c>
      <c r="B173" s="296" t="s">
        <v>367</v>
      </c>
      <c r="C173" s="297" t="s">
        <v>368</v>
      </c>
      <c r="D173" s="298" t="s">
        <v>0</v>
      </c>
      <c r="E173" s="299">
        <v>2</v>
      </c>
      <c r="F173" s="306"/>
      <c r="G173" s="300">
        <f>F173</f>
        <v>0</v>
      </c>
      <c r="H173" s="300">
        <v>0</v>
      </c>
      <c r="I173" s="300">
        <f>ROUND(E173*H173,2)</f>
        <v>0</v>
      </c>
      <c r="J173" s="300">
        <v>0</v>
      </c>
      <c r="K173" s="300">
        <f>ROUND(E173*J173,2)</f>
        <v>0</v>
      </c>
      <c r="L173" s="300">
        <v>21</v>
      </c>
      <c r="M173" s="300">
        <f>G173*(1+L173/100)</f>
        <v>0</v>
      </c>
      <c r="N173" s="301">
        <v>0</v>
      </c>
      <c r="O173" s="301">
        <f>ROUND(E173*N173,5)</f>
        <v>0</v>
      </c>
      <c r="P173" s="301">
        <v>0</v>
      </c>
      <c r="Q173" s="301">
        <f>ROUND(E173*P173,5)</f>
        <v>0</v>
      </c>
    </row>
    <row r="174" spans="1:17">
      <c r="A174" s="302">
        <v>144</v>
      </c>
      <c r="B174" s="296" t="s">
        <v>369</v>
      </c>
      <c r="C174" s="297" t="s">
        <v>456</v>
      </c>
      <c r="D174" s="298" t="s">
        <v>334</v>
      </c>
      <c r="E174" s="299">
        <v>1</v>
      </c>
      <c r="F174" s="306"/>
      <c r="G174" s="300">
        <f>F174</f>
        <v>0</v>
      </c>
      <c r="H174" s="300"/>
      <c r="I174" s="300"/>
      <c r="J174" s="300"/>
      <c r="K174" s="300"/>
      <c r="L174" s="300"/>
      <c r="M174" s="300"/>
      <c r="N174" s="301"/>
      <c r="O174" s="301"/>
      <c r="P174" s="301"/>
      <c r="Q174" s="301"/>
    </row>
    <row r="175" spans="1:17">
      <c r="A175" s="302">
        <v>145</v>
      </c>
      <c r="B175" s="296" t="s">
        <v>454</v>
      </c>
      <c r="C175" s="297" t="s">
        <v>457</v>
      </c>
      <c r="D175" s="298" t="s">
        <v>334</v>
      </c>
      <c r="E175" s="299">
        <v>1</v>
      </c>
      <c r="F175" s="306"/>
      <c r="G175" s="300">
        <f>F175</f>
        <v>0</v>
      </c>
      <c r="H175" s="300"/>
      <c r="I175" s="300"/>
      <c r="J175" s="300"/>
      <c r="K175" s="300"/>
      <c r="L175" s="300"/>
      <c r="M175" s="300"/>
      <c r="N175" s="301"/>
      <c r="O175" s="301"/>
      <c r="P175" s="301"/>
      <c r="Q175" s="301"/>
    </row>
    <row r="176" spans="1:17" ht="13.5" thickBot="1">
      <c r="A176" s="307">
        <v>146</v>
      </c>
      <c r="B176" s="308" t="s">
        <v>455</v>
      </c>
      <c r="C176" s="309" t="s">
        <v>370</v>
      </c>
      <c r="D176" s="310" t="s">
        <v>0</v>
      </c>
      <c r="E176" s="311">
        <v>2</v>
      </c>
      <c r="F176" s="312"/>
      <c r="G176" s="313">
        <f>F176</f>
        <v>0</v>
      </c>
      <c r="H176" s="303">
        <v>0</v>
      </c>
      <c r="I176" s="303">
        <f>ROUND(E176*H176,2)</f>
        <v>0</v>
      </c>
      <c r="J176" s="303">
        <v>0</v>
      </c>
      <c r="K176" s="303">
        <f>ROUND(E176*J176,2)</f>
        <v>0</v>
      </c>
      <c r="L176" s="303">
        <v>21</v>
      </c>
      <c r="M176" s="303">
        <f>G176*(1+L176/100)</f>
        <v>0</v>
      </c>
      <c r="N176" s="304">
        <v>0</v>
      </c>
      <c r="O176" s="304">
        <f>ROUND(E176*N176,5)</f>
        <v>0</v>
      </c>
      <c r="P176" s="304">
        <v>0</v>
      </c>
      <c r="Q176" s="304">
        <f>ROUND(E176*P176,5)</f>
        <v>0</v>
      </c>
    </row>
    <row r="177" spans="1:17">
      <c r="A177" s="6"/>
      <c r="B177" s="7" t="s">
        <v>371</v>
      </c>
      <c r="C177" s="176" t="s">
        <v>371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>
      <c r="C178" s="177"/>
    </row>
  </sheetData>
  <mergeCells count="4">
    <mergeCell ref="A1:G1"/>
    <mergeCell ref="C2:G2"/>
    <mergeCell ref="C3:G3"/>
    <mergeCell ref="C4:G4"/>
  </mergeCells>
  <pageMargins left="0.59055118110236204" right="0.39370078740157499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topLeftCell="A40" zoomScale="70" zoomScaleNormal="70" workbookViewId="0">
      <selection activeCell="H28" sqref="H28"/>
    </sheetView>
  </sheetViews>
  <sheetFormatPr defaultColWidth="10.42578125" defaultRowHeight="45" customHeight="1"/>
  <cols>
    <col min="2" max="2" width="49.42578125" customWidth="1"/>
    <col min="10" max="10" width="13.85546875" customWidth="1"/>
  </cols>
  <sheetData>
    <row r="1" spans="1:17" ht="45" customHeight="1" thickTop="1" thickBot="1">
      <c r="A1" s="179" t="s">
        <v>375</v>
      </c>
      <c r="B1" s="180" t="s">
        <v>376</v>
      </c>
      <c r="C1" s="180" t="s">
        <v>377</v>
      </c>
      <c r="D1" s="181" t="s">
        <v>378</v>
      </c>
      <c r="E1" s="182" t="s">
        <v>379</v>
      </c>
      <c r="F1" s="182" t="s">
        <v>380</v>
      </c>
      <c r="G1" s="182" t="s">
        <v>381</v>
      </c>
      <c r="H1" s="183" t="s">
        <v>382</v>
      </c>
      <c r="I1" s="184" t="s">
        <v>383</v>
      </c>
      <c r="J1" s="185" t="s">
        <v>26</v>
      </c>
    </row>
    <row r="2" spans="1:17" ht="21.75" customHeight="1" thickBot="1">
      <c r="A2" s="186"/>
      <c r="B2" s="187" t="s">
        <v>384</v>
      </c>
      <c r="C2" s="187"/>
      <c r="D2" s="187"/>
      <c r="E2" s="188"/>
      <c r="F2" s="188"/>
      <c r="G2" s="188"/>
      <c r="H2" s="189"/>
      <c r="I2" s="189"/>
      <c r="J2" s="190"/>
    </row>
    <row r="3" spans="1:17" ht="20.100000000000001" customHeight="1" thickBot="1">
      <c r="A3" s="191" t="s">
        <v>48</v>
      </c>
      <c r="B3" s="192" t="s">
        <v>385</v>
      </c>
      <c r="C3" s="193"/>
      <c r="D3" s="193"/>
      <c r="E3" s="193"/>
      <c r="F3" s="193"/>
      <c r="G3" s="193"/>
      <c r="H3" s="193"/>
      <c r="I3" s="193"/>
      <c r="J3" s="194"/>
      <c r="L3" s="5"/>
      <c r="M3" s="5"/>
      <c r="N3" s="5"/>
      <c r="O3" s="5"/>
      <c r="P3" s="5"/>
      <c r="Q3" s="5"/>
    </row>
    <row r="4" spans="1:17" ht="20.100000000000001" customHeight="1">
      <c r="A4" s="195"/>
      <c r="B4" s="196"/>
      <c r="C4" s="196"/>
      <c r="D4" s="196"/>
      <c r="E4" s="196"/>
      <c r="F4" s="197"/>
      <c r="G4" s="197">
        <f>SUM(G5:G22)</f>
        <v>0</v>
      </c>
      <c r="H4" s="198"/>
      <c r="I4" s="198">
        <f>SUM(I6:I22)</f>
        <v>0</v>
      </c>
      <c r="J4" s="199">
        <f>G4+I4</f>
        <v>0</v>
      </c>
      <c r="L4" s="5"/>
      <c r="M4" s="5"/>
      <c r="N4" s="5"/>
      <c r="O4" s="5"/>
      <c r="P4" s="5"/>
      <c r="Q4" s="5"/>
    </row>
    <row r="5" spans="1:17" ht="20.100000000000001" customHeight="1">
      <c r="A5" s="200"/>
      <c r="B5" s="201"/>
      <c r="C5" s="201"/>
      <c r="D5" s="202"/>
      <c r="E5" s="203"/>
      <c r="F5" s="204"/>
      <c r="G5" s="204"/>
      <c r="H5" s="205"/>
      <c r="I5" s="206"/>
      <c r="J5" s="207"/>
      <c r="L5" s="5"/>
      <c r="M5" s="208"/>
      <c r="N5" s="209"/>
      <c r="O5" s="209"/>
      <c r="P5" s="5"/>
      <c r="Q5" s="5"/>
    </row>
    <row r="6" spans="1:17" ht="20.100000000000001" customHeight="1">
      <c r="A6" s="200"/>
      <c r="B6" s="201" t="s">
        <v>386</v>
      </c>
      <c r="C6" s="201"/>
      <c r="D6" s="202">
        <v>1</v>
      </c>
      <c r="E6" s="203" t="s">
        <v>334</v>
      </c>
      <c r="F6" s="314"/>
      <c r="G6" s="210">
        <f>D6*F6</f>
        <v>0</v>
      </c>
      <c r="H6" s="317"/>
      <c r="I6" s="211">
        <f>D6*H6</f>
        <v>0</v>
      </c>
      <c r="J6" s="212">
        <f>G6+I6</f>
        <v>0</v>
      </c>
      <c r="L6" s="5"/>
      <c r="M6" s="208"/>
      <c r="N6" s="213"/>
      <c r="O6" s="213"/>
      <c r="P6" s="5"/>
      <c r="Q6" s="5"/>
    </row>
    <row r="7" spans="1:17" ht="27" customHeight="1">
      <c r="A7" s="200"/>
      <c r="B7" s="214" t="s">
        <v>387</v>
      </c>
      <c r="C7" s="215"/>
      <c r="D7" s="216">
        <v>23</v>
      </c>
      <c r="E7" s="204" t="s">
        <v>388</v>
      </c>
      <c r="F7" s="314"/>
      <c r="G7" s="210">
        <f t="shared" ref="G7:G22" si="0">D7*F7</f>
        <v>0</v>
      </c>
      <c r="H7" s="317"/>
      <c r="I7" s="211">
        <f t="shared" ref="I7:I22" si="1">D7*H7</f>
        <v>0</v>
      </c>
      <c r="J7" s="212">
        <f t="shared" ref="J7:J22" si="2">G7+I7</f>
        <v>0</v>
      </c>
      <c r="L7" s="5"/>
      <c r="M7" s="208"/>
      <c r="N7" s="213"/>
      <c r="O7" s="213"/>
      <c r="P7" s="5"/>
      <c r="Q7" s="5"/>
    </row>
    <row r="8" spans="1:17" ht="20.100000000000001" customHeight="1">
      <c r="A8" s="217"/>
      <c r="B8" s="201" t="s">
        <v>389</v>
      </c>
      <c r="C8" s="218"/>
      <c r="D8" s="202">
        <v>25</v>
      </c>
      <c r="E8" s="203" t="s">
        <v>193</v>
      </c>
      <c r="F8" s="315"/>
      <c r="G8" s="210">
        <f t="shared" si="0"/>
        <v>0</v>
      </c>
      <c r="H8" s="317"/>
      <c r="I8" s="211">
        <f t="shared" si="1"/>
        <v>0</v>
      </c>
      <c r="J8" s="212">
        <f t="shared" si="2"/>
        <v>0</v>
      </c>
    </row>
    <row r="9" spans="1:17" ht="20.100000000000001" customHeight="1">
      <c r="A9" s="217"/>
      <c r="B9" s="201" t="s">
        <v>390</v>
      </c>
      <c r="C9" s="218"/>
      <c r="D9" s="202">
        <v>65</v>
      </c>
      <c r="E9" s="203" t="s">
        <v>193</v>
      </c>
      <c r="F9" s="315"/>
      <c r="G9" s="210">
        <f t="shared" si="0"/>
        <v>0</v>
      </c>
      <c r="H9" s="317"/>
      <c r="I9" s="211">
        <f t="shared" si="1"/>
        <v>0</v>
      </c>
      <c r="J9" s="212">
        <f t="shared" si="2"/>
        <v>0</v>
      </c>
    </row>
    <row r="10" spans="1:17" ht="20.100000000000001" customHeight="1">
      <c r="A10" s="217"/>
      <c r="B10" s="219" t="s">
        <v>391</v>
      </c>
      <c r="C10" s="218"/>
      <c r="D10" s="202">
        <v>145</v>
      </c>
      <c r="E10" s="203" t="s">
        <v>193</v>
      </c>
      <c r="F10" s="315"/>
      <c r="G10" s="210">
        <f t="shared" si="0"/>
        <v>0</v>
      </c>
      <c r="H10" s="317"/>
      <c r="I10" s="211">
        <f t="shared" si="1"/>
        <v>0</v>
      </c>
      <c r="J10" s="212">
        <f t="shared" si="2"/>
        <v>0</v>
      </c>
    </row>
    <row r="11" spans="1:17" ht="20.100000000000001" customHeight="1">
      <c r="A11" s="217"/>
      <c r="B11" s="219" t="s">
        <v>392</v>
      </c>
      <c r="C11" s="218"/>
      <c r="D11" s="202">
        <v>65</v>
      </c>
      <c r="E11" s="203" t="s">
        <v>193</v>
      </c>
      <c r="F11" s="315"/>
      <c r="G11" s="210">
        <f t="shared" si="0"/>
        <v>0</v>
      </c>
      <c r="H11" s="317"/>
      <c r="I11" s="211">
        <f t="shared" si="1"/>
        <v>0</v>
      </c>
      <c r="J11" s="212">
        <f t="shared" si="2"/>
        <v>0</v>
      </c>
    </row>
    <row r="12" spans="1:17" ht="20.100000000000001" customHeight="1">
      <c r="A12" s="217"/>
      <c r="B12" s="219" t="s">
        <v>393</v>
      </c>
      <c r="C12" s="218"/>
      <c r="D12" s="202">
        <v>20</v>
      </c>
      <c r="E12" s="203" t="s">
        <v>193</v>
      </c>
      <c r="F12" s="315"/>
      <c r="G12" s="210">
        <f t="shared" si="0"/>
        <v>0</v>
      </c>
      <c r="H12" s="317"/>
      <c r="I12" s="211">
        <f t="shared" si="1"/>
        <v>0</v>
      </c>
      <c r="J12" s="212">
        <f t="shared" si="2"/>
        <v>0</v>
      </c>
    </row>
    <row r="13" spans="1:17" ht="20.100000000000001" customHeight="1">
      <c r="A13" s="217"/>
      <c r="B13" s="219" t="s">
        <v>394</v>
      </c>
      <c r="C13" s="218"/>
      <c r="D13" s="202">
        <v>9</v>
      </c>
      <c r="E13" s="203" t="s">
        <v>334</v>
      </c>
      <c r="F13" s="315"/>
      <c r="G13" s="210">
        <f t="shared" si="0"/>
        <v>0</v>
      </c>
      <c r="H13" s="317"/>
      <c r="I13" s="211">
        <f t="shared" si="1"/>
        <v>0</v>
      </c>
      <c r="J13" s="212">
        <f t="shared" si="2"/>
        <v>0</v>
      </c>
    </row>
    <row r="14" spans="1:17" ht="20.100000000000001" customHeight="1">
      <c r="A14" s="217"/>
      <c r="B14" s="219" t="s">
        <v>395</v>
      </c>
      <c r="C14" s="218"/>
      <c r="D14" s="202">
        <v>3</v>
      </c>
      <c r="E14" s="203" t="s">
        <v>334</v>
      </c>
      <c r="F14" s="315"/>
      <c r="G14" s="210">
        <f t="shared" si="0"/>
        <v>0</v>
      </c>
      <c r="H14" s="317"/>
      <c r="I14" s="211">
        <f t="shared" si="1"/>
        <v>0</v>
      </c>
      <c r="J14" s="212">
        <f t="shared" si="2"/>
        <v>0</v>
      </c>
    </row>
    <row r="15" spans="1:17" ht="20.100000000000001" customHeight="1">
      <c r="A15" s="217"/>
      <c r="B15" s="219" t="s">
        <v>396</v>
      </c>
      <c r="C15" s="218"/>
      <c r="D15" s="202">
        <v>1</v>
      </c>
      <c r="E15" s="203" t="s">
        <v>334</v>
      </c>
      <c r="F15" s="315"/>
      <c r="G15" s="210">
        <f t="shared" si="0"/>
        <v>0</v>
      </c>
      <c r="H15" s="317"/>
      <c r="I15" s="211">
        <f t="shared" si="1"/>
        <v>0</v>
      </c>
      <c r="J15" s="212">
        <f t="shared" si="2"/>
        <v>0</v>
      </c>
    </row>
    <row r="16" spans="1:17" ht="20.100000000000001" customHeight="1">
      <c r="A16" s="217"/>
      <c r="B16" s="219" t="s">
        <v>397</v>
      </c>
      <c r="C16" s="218"/>
      <c r="D16" s="202">
        <v>1</v>
      </c>
      <c r="E16" s="203" t="s">
        <v>334</v>
      </c>
      <c r="F16" s="315"/>
      <c r="G16" s="210">
        <f t="shared" si="0"/>
        <v>0</v>
      </c>
      <c r="H16" s="317"/>
      <c r="I16" s="211">
        <f t="shared" si="1"/>
        <v>0</v>
      </c>
      <c r="J16" s="212">
        <f t="shared" si="2"/>
        <v>0</v>
      </c>
    </row>
    <row r="17" spans="1:17" ht="20.100000000000001" customHeight="1">
      <c r="A17" s="217"/>
      <c r="B17" s="219" t="s">
        <v>398</v>
      </c>
      <c r="C17" s="218"/>
      <c r="D17" s="202">
        <v>1</v>
      </c>
      <c r="E17" s="203" t="s">
        <v>334</v>
      </c>
      <c r="F17" s="315"/>
      <c r="G17" s="210">
        <f t="shared" si="0"/>
        <v>0</v>
      </c>
      <c r="H17" s="317"/>
      <c r="I17" s="211">
        <f t="shared" si="1"/>
        <v>0</v>
      </c>
      <c r="J17" s="212">
        <f t="shared" si="2"/>
        <v>0</v>
      </c>
    </row>
    <row r="18" spans="1:17" ht="20.100000000000001" customHeight="1">
      <c r="A18" s="217"/>
      <c r="B18" s="219" t="s">
        <v>399</v>
      </c>
      <c r="C18" s="218"/>
      <c r="D18" s="202">
        <v>1</v>
      </c>
      <c r="E18" s="203" t="s">
        <v>334</v>
      </c>
      <c r="F18" s="315"/>
      <c r="G18" s="210">
        <f t="shared" si="0"/>
        <v>0</v>
      </c>
      <c r="H18" s="317"/>
      <c r="I18" s="211">
        <f t="shared" si="1"/>
        <v>0</v>
      </c>
      <c r="J18" s="212">
        <f t="shared" si="2"/>
        <v>0</v>
      </c>
    </row>
    <row r="19" spans="1:17" ht="20.100000000000001" customHeight="1">
      <c r="A19" s="217"/>
      <c r="B19" s="219" t="s">
        <v>400</v>
      </c>
      <c r="C19" s="218"/>
      <c r="D19" s="202">
        <v>2</v>
      </c>
      <c r="E19" s="203" t="s">
        <v>334</v>
      </c>
      <c r="F19" s="315"/>
      <c r="G19" s="210">
        <f t="shared" si="0"/>
        <v>0</v>
      </c>
      <c r="H19" s="317"/>
      <c r="I19" s="211">
        <f t="shared" si="1"/>
        <v>0</v>
      </c>
      <c r="J19" s="212">
        <f t="shared" si="2"/>
        <v>0</v>
      </c>
    </row>
    <row r="20" spans="1:17" ht="20.100000000000001" customHeight="1">
      <c r="A20" s="217"/>
      <c r="B20" s="219" t="s">
        <v>401</v>
      </c>
      <c r="C20" s="218"/>
      <c r="D20" s="202">
        <v>10</v>
      </c>
      <c r="E20" s="203" t="s">
        <v>334</v>
      </c>
      <c r="F20" s="315"/>
      <c r="G20" s="210">
        <f t="shared" si="0"/>
        <v>0</v>
      </c>
      <c r="H20" s="317"/>
      <c r="I20" s="211">
        <f t="shared" si="1"/>
        <v>0</v>
      </c>
      <c r="J20" s="212">
        <f t="shared" si="2"/>
        <v>0</v>
      </c>
    </row>
    <row r="21" spans="1:17" ht="20.100000000000001" customHeight="1">
      <c r="A21" s="217"/>
      <c r="B21" s="220" t="s">
        <v>402</v>
      </c>
      <c r="C21" s="218"/>
      <c r="D21" s="203">
        <v>1</v>
      </c>
      <c r="E21" s="203" t="s">
        <v>334</v>
      </c>
      <c r="F21" s="315"/>
      <c r="G21" s="210">
        <f t="shared" si="0"/>
        <v>0</v>
      </c>
      <c r="H21" s="317"/>
      <c r="I21" s="211">
        <f t="shared" si="1"/>
        <v>0</v>
      </c>
      <c r="J21" s="212">
        <f t="shared" si="2"/>
        <v>0</v>
      </c>
    </row>
    <row r="22" spans="1:17" ht="20.100000000000001" customHeight="1" thickBot="1">
      <c r="A22" s="221"/>
      <c r="B22" s="222" t="s">
        <v>403</v>
      </c>
      <c r="C22" s="222"/>
      <c r="D22" s="223">
        <v>1</v>
      </c>
      <c r="E22" s="223" t="s">
        <v>404</v>
      </c>
      <c r="F22" s="316"/>
      <c r="G22" s="210">
        <f t="shared" si="0"/>
        <v>0</v>
      </c>
      <c r="H22" s="317"/>
      <c r="I22" s="211">
        <f t="shared" si="1"/>
        <v>0</v>
      </c>
      <c r="J22" s="212">
        <f t="shared" si="2"/>
        <v>0</v>
      </c>
    </row>
    <row r="23" spans="1:17" ht="24.75" customHeight="1" thickBot="1">
      <c r="A23" s="224" t="s">
        <v>50</v>
      </c>
      <c r="B23" s="369" t="s">
        <v>405</v>
      </c>
      <c r="C23" s="369"/>
      <c r="D23" s="369"/>
      <c r="E23" s="369"/>
      <c r="F23" s="369"/>
      <c r="G23" s="369"/>
      <c r="H23" s="369"/>
      <c r="I23" s="369"/>
      <c r="J23" s="370"/>
      <c r="L23" s="5"/>
      <c r="M23" s="5"/>
      <c r="N23" s="5"/>
      <c r="O23" s="5"/>
      <c r="P23" s="5"/>
      <c r="Q23" s="5"/>
    </row>
    <row r="24" spans="1:17" ht="45" customHeight="1">
      <c r="A24" s="225"/>
      <c r="B24" s="226"/>
      <c r="C24" s="226"/>
      <c r="D24" s="226"/>
      <c r="E24" s="226"/>
      <c r="F24" s="226"/>
      <c r="G24" s="227">
        <f>SUM(G25:G32)</f>
        <v>0</v>
      </c>
      <c r="H24" s="228"/>
      <c r="I24" s="227">
        <f>SUM(I25:I32)</f>
        <v>0</v>
      </c>
      <c r="J24" s="229">
        <f>G24+I24</f>
        <v>0</v>
      </c>
      <c r="L24" s="5"/>
      <c r="M24" s="5"/>
      <c r="N24" s="5"/>
      <c r="O24" s="5"/>
      <c r="P24" s="5"/>
      <c r="Q24" s="5"/>
    </row>
    <row r="25" spans="1:17" ht="20.100000000000001" customHeight="1">
      <c r="A25" s="230" t="s">
        <v>406</v>
      </c>
      <c r="B25" s="231" t="s">
        <v>407</v>
      </c>
      <c r="C25" s="232"/>
      <c r="D25" s="233"/>
      <c r="E25" s="234"/>
      <c r="F25" s="234"/>
      <c r="G25" s="234"/>
      <c r="H25" s="235"/>
      <c r="I25" s="235"/>
      <c r="J25" s="236"/>
      <c r="L25" s="5"/>
      <c r="M25" s="5"/>
      <c r="N25" s="5"/>
      <c r="O25" s="5"/>
      <c r="P25" s="5"/>
      <c r="Q25" s="5"/>
    </row>
    <row r="26" spans="1:17" ht="20.100000000000001" customHeight="1">
      <c r="A26" s="230"/>
      <c r="B26" s="218" t="s">
        <v>408</v>
      </c>
      <c r="C26" s="232"/>
      <c r="D26" s="233"/>
      <c r="E26" s="234"/>
      <c r="F26" s="234"/>
      <c r="G26" s="234"/>
      <c r="H26" s="235"/>
      <c r="I26" s="235"/>
      <c r="J26" s="236"/>
      <c r="L26" s="5"/>
      <c r="M26" s="5"/>
      <c r="N26" s="5"/>
      <c r="O26" s="5"/>
      <c r="P26" s="5"/>
      <c r="Q26" s="5"/>
    </row>
    <row r="27" spans="1:17" ht="39.75" customHeight="1">
      <c r="A27" s="230"/>
      <c r="B27" s="218" t="s">
        <v>409</v>
      </c>
      <c r="C27" s="232"/>
      <c r="D27" s="233">
        <v>1</v>
      </c>
      <c r="E27" s="203" t="s">
        <v>334</v>
      </c>
      <c r="F27" s="315"/>
      <c r="G27" s="211">
        <f t="shared" ref="G27:G32" si="3">D27*F27</f>
        <v>0</v>
      </c>
      <c r="H27" s="318"/>
      <c r="I27" s="211">
        <f t="shared" ref="I27:I32" si="4">D27*H27</f>
        <v>0</v>
      </c>
      <c r="J27" s="237">
        <f t="shared" ref="J27:J32" si="5">G27+I27</f>
        <v>0</v>
      </c>
      <c r="L27" s="5"/>
      <c r="M27" s="5"/>
      <c r="N27" s="5"/>
      <c r="O27" s="5"/>
      <c r="P27" s="5"/>
      <c r="Q27" s="5"/>
    </row>
    <row r="28" spans="1:17" ht="20.100000000000001" customHeight="1">
      <c r="A28" s="230"/>
      <c r="B28" s="218" t="s">
        <v>410</v>
      </c>
      <c r="C28" s="232"/>
      <c r="D28" s="233">
        <v>1</v>
      </c>
      <c r="E28" s="203" t="s">
        <v>334</v>
      </c>
      <c r="F28" s="315"/>
      <c r="G28" s="211">
        <f t="shared" si="3"/>
        <v>0</v>
      </c>
      <c r="H28" s="318"/>
      <c r="I28" s="211">
        <f t="shared" si="4"/>
        <v>0</v>
      </c>
      <c r="J28" s="237">
        <f t="shared" si="5"/>
        <v>0</v>
      </c>
      <c r="L28" s="5"/>
      <c r="M28" s="5"/>
      <c r="N28" s="5"/>
      <c r="O28" s="5"/>
      <c r="P28" s="5"/>
      <c r="Q28" s="5"/>
    </row>
    <row r="29" spans="1:17" ht="20.100000000000001" customHeight="1">
      <c r="A29" s="238"/>
      <c r="B29" s="218" t="s">
        <v>411</v>
      </c>
      <c r="C29" s="232"/>
      <c r="D29" s="233">
        <v>4</v>
      </c>
      <c r="E29" s="203" t="s">
        <v>334</v>
      </c>
      <c r="F29" s="315"/>
      <c r="G29" s="210">
        <f t="shared" si="3"/>
        <v>0</v>
      </c>
      <c r="H29" s="317"/>
      <c r="I29" s="211">
        <f t="shared" si="4"/>
        <v>0</v>
      </c>
      <c r="J29" s="212">
        <f t="shared" si="5"/>
        <v>0</v>
      </c>
      <c r="L29" s="5"/>
      <c r="M29" s="5"/>
      <c r="N29" s="5"/>
      <c r="O29" s="5"/>
      <c r="P29" s="5"/>
      <c r="Q29" s="5"/>
    </row>
    <row r="30" spans="1:17" ht="20.100000000000001" customHeight="1">
      <c r="A30" s="238"/>
      <c r="B30" s="218" t="s">
        <v>412</v>
      </c>
      <c r="C30" s="232"/>
      <c r="D30" s="233">
        <v>5</v>
      </c>
      <c r="E30" s="203" t="s">
        <v>334</v>
      </c>
      <c r="F30" s="315"/>
      <c r="G30" s="210">
        <f t="shared" si="3"/>
        <v>0</v>
      </c>
      <c r="H30" s="317"/>
      <c r="I30" s="211">
        <f t="shared" si="4"/>
        <v>0</v>
      </c>
      <c r="J30" s="212">
        <f t="shared" si="5"/>
        <v>0</v>
      </c>
      <c r="L30" s="5"/>
      <c r="M30" s="5"/>
      <c r="N30" s="5"/>
      <c r="O30" s="5"/>
      <c r="P30" s="5"/>
      <c r="Q30" s="5"/>
    </row>
    <row r="31" spans="1:17" ht="20.100000000000001" customHeight="1">
      <c r="A31" s="238"/>
      <c r="B31" s="218"/>
      <c r="C31" s="232"/>
      <c r="D31" s="233"/>
      <c r="E31" s="203"/>
      <c r="F31" s="315"/>
      <c r="G31" s="210"/>
      <c r="H31" s="317"/>
      <c r="I31" s="211"/>
      <c r="J31" s="212"/>
      <c r="L31" s="5"/>
      <c r="M31" s="5"/>
      <c r="N31" s="5"/>
      <c r="O31" s="5"/>
      <c r="P31" s="5"/>
      <c r="Q31" s="5"/>
    </row>
    <row r="32" spans="1:17" ht="30" customHeight="1" thickBot="1">
      <c r="A32" s="238"/>
      <c r="B32" s="218" t="s">
        <v>413</v>
      </c>
      <c r="C32" s="232"/>
      <c r="D32" s="233">
        <v>1</v>
      </c>
      <c r="E32" s="203" t="s">
        <v>404</v>
      </c>
      <c r="F32" s="315"/>
      <c r="G32" s="210">
        <f t="shared" si="3"/>
        <v>0</v>
      </c>
      <c r="H32" s="317"/>
      <c r="I32" s="211">
        <f t="shared" si="4"/>
        <v>0</v>
      </c>
      <c r="J32" s="212">
        <f t="shared" si="5"/>
        <v>0</v>
      </c>
      <c r="L32" s="5"/>
      <c r="M32" s="5"/>
      <c r="N32" s="5"/>
      <c r="O32" s="5"/>
      <c r="P32" s="5"/>
      <c r="Q32" s="5"/>
    </row>
    <row r="33" spans="1:17" ht="45" customHeight="1" thickBot="1">
      <c r="A33" s="239" t="s">
        <v>52</v>
      </c>
      <c r="B33" s="371" t="s">
        <v>414</v>
      </c>
      <c r="C33" s="371"/>
      <c r="D33" s="371"/>
      <c r="E33" s="371"/>
      <c r="F33" s="371"/>
      <c r="G33" s="371"/>
      <c r="H33" s="371"/>
      <c r="I33" s="371"/>
      <c r="J33" s="372"/>
      <c r="K33" s="240"/>
      <c r="L33" s="5"/>
      <c r="M33" s="5"/>
      <c r="N33" s="5"/>
      <c r="O33" s="5"/>
      <c r="P33" s="5"/>
      <c r="Q33" s="5"/>
    </row>
    <row r="34" spans="1:17" ht="45" customHeight="1">
      <c r="A34" s="241"/>
      <c r="B34" s="242"/>
      <c r="C34" s="242"/>
      <c r="D34" s="242"/>
      <c r="E34" s="242"/>
      <c r="F34" s="242"/>
      <c r="G34" s="243">
        <f>SUM(G35:G39)</f>
        <v>0</v>
      </c>
      <c r="H34" s="244"/>
      <c r="I34" s="243">
        <f>SUM(I35:I39)</f>
        <v>0</v>
      </c>
      <c r="J34" s="245">
        <f t="shared" ref="J34:J39" si="6">G34+I34</f>
        <v>0</v>
      </c>
      <c r="K34" s="5"/>
      <c r="L34" s="5"/>
      <c r="M34" s="5"/>
      <c r="N34" s="5"/>
      <c r="O34" s="5"/>
      <c r="P34" s="5"/>
      <c r="Q34" s="5"/>
    </row>
    <row r="35" spans="1:17" ht="20.100000000000001" customHeight="1">
      <c r="A35" s="246" t="s">
        <v>48</v>
      </c>
      <c r="B35" s="247" t="s">
        <v>415</v>
      </c>
      <c r="C35" s="248"/>
      <c r="D35" s="249">
        <v>1</v>
      </c>
      <c r="E35" s="250" t="s">
        <v>334</v>
      </c>
      <c r="F35" s="203"/>
      <c r="G35" s="211">
        <f>D35*F35</f>
        <v>0</v>
      </c>
      <c r="H35" s="318"/>
      <c r="I35" s="211">
        <f>D35*H35</f>
        <v>0</v>
      </c>
      <c r="J35" s="237">
        <f t="shared" si="6"/>
        <v>0</v>
      </c>
      <c r="K35" s="5"/>
      <c r="L35" s="5"/>
      <c r="M35" s="5"/>
      <c r="N35" s="5"/>
      <c r="O35" s="5"/>
      <c r="P35" s="5"/>
      <c r="Q35" s="5"/>
    </row>
    <row r="36" spans="1:17" ht="29.25" customHeight="1">
      <c r="A36" s="251" t="s">
        <v>416</v>
      </c>
      <c r="B36" s="252" t="s">
        <v>417</v>
      </c>
      <c r="C36" s="253"/>
      <c r="D36" s="254">
        <v>8</v>
      </c>
      <c r="E36" s="255" t="s">
        <v>250</v>
      </c>
      <c r="F36" s="203"/>
      <c r="G36" s="211">
        <f>D36*F36</f>
        <v>0</v>
      </c>
      <c r="H36" s="318"/>
      <c r="I36" s="211">
        <f>D36*H36</f>
        <v>0</v>
      </c>
      <c r="J36" s="237">
        <f t="shared" si="6"/>
        <v>0</v>
      </c>
      <c r="K36" s="5"/>
      <c r="L36" s="5"/>
      <c r="M36" s="5"/>
      <c r="N36" s="5"/>
      <c r="O36" s="5"/>
      <c r="P36" s="5"/>
      <c r="Q36" s="5"/>
    </row>
    <row r="37" spans="1:17" ht="20.100000000000001" customHeight="1">
      <c r="A37" s="251" t="s">
        <v>50</v>
      </c>
      <c r="B37" s="252" t="s">
        <v>418</v>
      </c>
      <c r="C37" s="253"/>
      <c r="D37" s="254">
        <v>3</v>
      </c>
      <c r="E37" s="255" t="s">
        <v>250</v>
      </c>
      <c r="F37" s="203"/>
      <c r="G37" s="211">
        <f>D37*F37</f>
        <v>0</v>
      </c>
      <c r="H37" s="318"/>
      <c r="I37" s="211">
        <f>D37*H37</f>
        <v>0</v>
      </c>
      <c r="J37" s="237">
        <f t="shared" si="6"/>
        <v>0</v>
      </c>
      <c r="K37" s="5"/>
      <c r="L37" s="5"/>
      <c r="M37" s="5"/>
      <c r="N37" s="5"/>
      <c r="O37" s="5"/>
      <c r="P37" s="5"/>
      <c r="Q37" s="5"/>
    </row>
    <row r="38" spans="1:17" ht="20.100000000000001" customHeight="1">
      <c r="A38" s="251" t="s">
        <v>52</v>
      </c>
      <c r="B38" s="252" t="s">
        <v>419</v>
      </c>
      <c r="C38" s="253"/>
      <c r="D38" s="254">
        <v>1</v>
      </c>
      <c r="E38" s="255" t="s">
        <v>404</v>
      </c>
      <c r="F38" s="256"/>
      <c r="G38" s="211">
        <f>D38*F38</f>
        <v>0</v>
      </c>
      <c r="H38" s="318"/>
      <c r="I38" s="211">
        <f>D38*H38</f>
        <v>0</v>
      </c>
      <c r="J38" s="237">
        <f t="shared" si="6"/>
        <v>0</v>
      </c>
      <c r="K38" s="5"/>
      <c r="L38" s="5"/>
      <c r="M38" s="5"/>
      <c r="N38" s="5"/>
      <c r="O38" s="5"/>
      <c r="P38" s="5"/>
      <c r="Q38" s="5"/>
    </row>
    <row r="39" spans="1:17" ht="20.100000000000001" customHeight="1">
      <c r="A39" s="251" t="s">
        <v>420</v>
      </c>
      <c r="B39" s="252" t="s">
        <v>421</v>
      </c>
      <c r="C39" s="253"/>
      <c r="D39" s="254">
        <v>1</v>
      </c>
      <c r="E39" s="255" t="s">
        <v>404</v>
      </c>
      <c r="F39" s="256"/>
      <c r="G39" s="211">
        <f>D39*F39</f>
        <v>0</v>
      </c>
      <c r="H39" s="318"/>
      <c r="I39" s="211">
        <f>D39*H39</f>
        <v>0</v>
      </c>
      <c r="J39" s="237">
        <f t="shared" si="6"/>
        <v>0</v>
      </c>
      <c r="K39" s="5"/>
      <c r="L39" s="5"/>
      <c r="M39" s="5"/>
      <c r="N39" s="5"/>
      <c r="O39" s="5"/>
      <c r="P39" s="5"/>
      <c r="Q39" s="5"/>
    </row>
    <row r="40" spans="1:17" ht="15.75" customHeight="1" thickBot="1">
      <c r="A40" s="257"/>
      <c r="B40" s="258"/>
      <c r="C40" s="259"/>
      <c r="D40" s="260"/>
      <c r="E40" s="261"/>
      <c r="F40" s="261"/>
      <c r="G40" s="261"/>
      <c r="H40" s="262"/>
      <c r="I40" s="263"/>
      <c r="J40" s="264"/>
      <c r="K40" s="5"/>
      <c r="L40" s="5"/>
      <c r="M40" s="5"/>
      <c r="N40" s="5"/>
      <c r="O40" s="5"/>
      <c r="P40" s="5"/>
      <c r="Q40" s="5"/>
    </row>
    <row r="41" spans="1:17" ht="45" customHeight="1" thickTop="1">
      <c r="A41" s="265"/>
      <c r="B41" s="266"/>
      <c r="C41" s="267"/>
      <c r="D41" s="213"/>
      <c r="E41" s="5"/>
      <c r="F41" s="5"/>
      <c r="G41" s="5"/>
      <c r="H41" s="268"/>
      <c r="I41" s="268"/>
      <c r="J41" s="268"/>
      <c r="K41" s="5"/>
      <c r="L41" s="5"/>
      <c r="M41" s="5"/>
      <c r="N41" s="5"/>
      <c r="O41" s="5"/>
      <c r="P41" s="5"/>
      <c r="Q41" s="5"/>
    </row>
    <row r="42" spans="1:17" ht="45" customHeight="1">
      <c r="L42" s="5"/>
      <c r="M42" s="5"/>
      <c r="N42" s="5"/>
      <c r="O42" s="5"/>
      <c r="P42" s="5"/>
      <c r="Q42" s="5"/>
    </row>
    <row r="43" spans="1:17" ht="45" customHeight="1" thickBot="1">
      <c r="L43" s="5"/>
      <c r="M43" s="5"/>
      <c r="N43" s="5"/>
      <c r="O43" s="5"/>
      <c r="P43" s="5"/>
      <c r="Q43" s="5"/>
    </row>
    <row r="44" spans="1:17" ht="20.100000000000001" customHeight="1">
      <c r="A44" s="269"/>
      <c r="B44" s="270" t="s">
        <v>422</v>
      </c>
      <c r="C44" s="271"/>
      <c r="D44" s="272"/>
      <c r="L44" s="5"/>
      <c r="M44" s="5"/>
      <c r="N44" s="5"/>
      <c r="O44" s="5"/>
      <c r="P44" s="5"/>
      <c r="Q44" s="5"/>
    </row>
    <row r="45" spans="1:17" ht="20.100000000000001" customHeight="1">
      <c r="A45" s="273"/>
      <c r="B45" s="250"/>
      <c r="C45" s="250"/>
      <c r="D45" s="274"/>
      <c r="L45" s="5"/>
      <c r="M45" s="5"/>
      <c r="N45" s="5"/>
      <c r="O45" s="5"/>
      <c r="P45" s="5"/>
      <c r="Q45" s="5"/>
    </row>
    <row r="46" spans="1:17" ht="20.100000000000001" customHeight="1">
      <c r="A46" s="275"/>
      <c r="B46" s="276" t="s">
        <v>423</v>
      </c>
      <c r="C46" s="277">
        <f>J4</f>
        <v>0</v>
      </c>
      <c r="D46" s="278" t="s">
        <v>424</v>
      </c>
      <c r="L46" s="5"/>
      <c r="M46" s="5"/>
      <c r="N46" s="5"/>
      <c r="O46" s="5"/>
      <c r="P46" s="5"/>
      <c r="Q46" s="5"/>
    </row>
    <row r="47" spans="1:17" ht="20.100000000000001" customHeight="1">
      <c r="A47" s="275"/>
      <c r="B47" s="276" t="s">
        <v>425</v>
      </c>
      <c r="C47" s="277">
        <f>G4</f>
        <v>0</v>
      </c>
      <c r="D47" s="278" t="s">
        <v>424</v>
      </c>
      <c r="L47" s="5"/>
      <c r="M47" s="5"/>
      <c r="N47" s="5"/>
      <c r="O47" s="5"/>
      <c r="P47" s="5"/>
      <c r="Q47" s="5"/>
    </row>
    <row r="48" spans="1:17" ht="20.100000000000001" customHeight="1">
      <c r="A48" s="275"/>
      <c r="B48" s="276" t="s">
        <v>426</v>
      </c>
      <c r="C48" s="279">
        <f>I4</f>
        <v>0</v>
      </c>
      <c r="D48" s="278" t="s">
        <v>424</v>
      </c>
      <c r="L48" s="5"/>
      <c r="M48" s="5"/>
      <c r="N48" s="5"/>
      <c r="O48" s="5"/>
      <c r="P48" s="5"/>
      <c r="Q48" s="5"/>
    </row>
    <row r="49" spans="1:17" ht="20.100000000000001" customHeight="1">
      <c r="A49" s="280"/>
      <c r="B49" s="281" t="s">
        <v>427</v>
      </c>
      <c r="C49" s="282">
        <f>J24</f>
        <v>0</v>
      </c>
      <c r="D49" s="283" t="s">
        <v>424</v>
      </c>
      <c r="L49" s="5"/>
      <c r="M49" s="5"/>
      <c r="N49" s="5"/>
      <c r="O49" s="5"/>
      <c r="P49" s="5"/>
      <c r="Q49" s="5"/>
    </row>
    <row r="50" spans="1:17" ht="20.100000000000001" customHeight="1">
      <c r="A50" s="280"/>
      <c r="B50" s="281" t="s">
        <v>428</v>
      </c>
      <c r="C50" s="282">
        <f>C49*0.06</f>
        <v>0</v>
      </c>
      <c r="D50" s="283" t="s">
        <v>424</v>
      </c>
      <c r="L50" s="5"/>
      <c r="M50" s="5"/>
      <c r="N50" s="5"/>
      <c r="O50" s="5"/>
      <c r="P50" s="5"/>
      <c r="Q50" s="5"/>
    </row>
    <row r="51" spans="1:17" ht="20.100000000000001" customHeight="1">
      <c r="A51" s="280"/>
      <c r="B51" s="281" t="s">
        <v>429</v>
      </c>
      <c r="C51" s="282">
        <f>SUM(C49:C50)</f>
        <v>0</v>
      </c>
      <c r="D51" s="283" t="s">
        <v>424</v>
      </c>
      <c r="L51" s="5"/>
      <c r="M51" s="5"/>
      <c r="N51" s="5"/>
      <c r="O51" s="5"/>
      <c r="P51" s="5"/>
      <c r="Q51" s="5"/>
    </row>
    <row r="52" spans="1:17" ht="20.100000000000001" customHeight="1">
      <c r="A52" s="284"/>
      <c r="B52" s="285" t="s">
        <v>414</v>
      </c>
      <c r="C52" s="286">
        <f>J34</f>
        <v>0</v>
      </c>
      <c r="D52" s="287" t="s">
        <v>424</v>
      </c>
      <c r="L52" s="5"/>
    </row>
    <row r="53" spans="1:17" ht="20.100000000000001" customHeight="1">
      <c r="A53" s="273"/>
      <c r="B53" s="250"/>
      <c r="C53" s="288"/>
      <c r="D53" s="274"/>
      <c r="L53" s="5"/>
    </row>
    <row r="54" spans="1:17" ht="20.100000000000001" customHeight="1">
      <c r="A54" s="289"/>
      <c r="B54" s="290" t="s">
        <v>430</v>
      </c>
      <c r="C54" s="291">
        <f>C46+C51+C52</f>
        <v>0</v>
      </c>
      <c r="D54" s="292" t="s">
        <v>424</v>
      </c>
      <c r="L54" s="5"/>
    </row>
    <row r="55" spans="1:17" ht="20.100000000000001" customHeight="1" thickBot="1">
      <c r="A55" s="293"/>
      <c r="B55" s="294" t="s">
        <v>431</v>
      </c>
      <c r="C55" s="294"/>
      <c r="D55" s="295"/>
      <c r="L55" s="5"/>
    </row>
    <row r="56" spans="1:17" ht="45" customHeight="1">
      <c r="L56" s="5"/>
    </row>
  </sheetData>
  <mergeCells count="2">
    <mergeCell ref="B23:J23"/>
    <mergeCell ref="B33:J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45</vt:i4>
      </vt:variant>
    </vt:vector>
  </HeadingPairs>
  <TitlesOfParts>
    <vt:vector size="50" baseType="lpstr">
      <vt:lpstr>Pokyny pro vyplnění</vt:lpstr>
      <vt:lpstr>Stavba</vt:lpstr>
      <vt:lpstr>VzorPolozky</vt:lpstr>
      <vt:lpstr>Rozpočet Pol</vt:lpstr>
      <vt:lpstr>Elektroinstalace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</dc:creator>
  <cp:lastModifiedBy>Martin</cp:lastModifiedBy>
  <cp:lastPrinted>2014-02-28T09:52:57Z</cp:lastPrinted>
  <dcterms:created xsi:type="dcterms:W3CDTF">2009-04-08T07:15:50Z</dcterms:created>
  <dcterms:modified xsi:type="dcterms:W3CDTF">2020-10-31T07:37:01Z</dcterms:modified>
</cp:coreProperties>
</file>